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0\Oprava balkónů Revoluční 2 a 6\Příloha č. 3 - rozpočet\"/>
    </mc:Choice>
  </mc:AlternateContent>
  <bookViews>
    <workbookView xWindow="-120" yWindow="-120" windowWidth="19440" windowHeight="1500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Pol'!$A$1:$U$119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15" i="12" l="1"/>
  <c r="G39" i="1" s="1"/>
  <c r="G40" i="1" s="1"/>
  <c r="G25" i="1" s="1"/>
  <c r="G26" i="1" s="1"/>
  <c r="BA110" i="12"/>
  <c r="BA104" i="12"/>
  <c r="BA87" i="12"/>
  <c r="BA80" i="12"/>
  <c r="BA77" i="12"/>
  <c r="BA54" i="12"/>
  <c r="BA51" i="12"/>
  <c r="BA39" i="12"/>
  <c r="BA36" i="12"/>
  <c r="BA30" i="12"/>
  <c r="BA22" i="12"/>
  <c r="BA19" i="12"/>
  <c r="BA16" i="12"/>
  <c r="BA12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5" i="12"/>
  <c r="I15" i="12"/>
  <c r="K15" i="12"/>
  <c r="M15" i="12"/>
  <c r="O15" i="12"/>
  <c r="Q15" i="12"/>
  <c r="U15" i="12"/>
  <c r="G18" i="12"/>
  <c r="I18" i="12"/>
  <c r="K18" i="12"/>
  <c r="M18" i="12"/>
  <c r="O18" i="12"/>
  <c r="Q18" i="12"/>
  <c r="U18" i="12"/>
  <c r="G21" i="12"/>
  <c r="M21" i="12" s="1"/>
  <c r="I21" i="12"/>
  <c r="K21" i="12"/>
  <c r="O21" i="12"/>
  <c r="Q21" i="12"/>
  <c r="U21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2" i="12"/>
  <c r="I32" i="12"/>
  <c r="K32" i="12"/>
  <c r="M32" i="12"/>
  <c r="O32" i="12"/>
  <c r="Q32" i="12"/>
  <c r="U32" i="12"/>
  <c r="G35" i="12"/>
  <c r="M35" i="12" s="1"/>
  <c r="I35" i="12"/>
  <c r="I34" i="12" s="1"/>
  <c r="K35" i="12"/>
  <c r="O35" i="12"/>
  <c r="Q35" i="12"/>
  <c r="U35" i="12"/>
  <c r="G38" i="12"/>
  <c r="I38" i="12"/>
  <c r="K38" i="12"/>
  <c r="M38" i="12"/>
  <c r="O38" i="12"/>
  <c r="Q38" i="12"/>
  <c r="U38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50" i="12"/>
  <c r="M50" i="12" s="1"/>
  <c r="I50" i="12"/>
  <c r="I49" i="12" s="1"/>
  <c r="K50" i="12"/>
  <c r="O50" i="12"/>
  <c r="Q50" i="12"/>
  <c r="U50" i="12"/>
  <c r="G53" i="12"/>
  <c r="I53" i="12"/>
  <c r="K53" i="12"/>
  <c r="M53" i="12"/>
  <c r="O53" i="12"/>
  <c r="Q53" i="12"/>
  <c r="U53" i="12"/>
  <c r="G56" i="12"/>
  <c r="M56" i="12" s="1"/>
  <c r="I56" i="12"/>
  <c r="K56" i="12"/>
  <c r="O56" i="12"/>
  <c r="Q56" i="12"/>
  <c r="U56" i="12"/>
  <c r="G59" i="12"/>
  <c r="M59" i="12" s="1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1" i="12"/>
  <c r="M71" i="12" s="1"/>
  <c r="I71" i="12"/>
  <c r="K71" i="12"/>
  <c r="O71" i="12"/>
  <c r="Q71" i="12"/>
  <c r="U71" i="12"/>
  <c r="G73" i="12"/>
  <c r="M73" i="12" s="1"/>
  <c r="M72" i="12" s="1"/>
  <c r="I73" i="12"/>
  <c r="I72" i="12" s="1"/>
  <c r="K73" i="12"/>
  <c r="K72" i="12" s="1"/>
  <c r="O73" i="12"/>
  <c r="O72" i="12" s="1"/>
  <c r="Q73" i="12"/>
  <c r="Q72" i="12" s="1"/>
  <c r="U73" i="12"/>
  <c r="U72" i="12" s="1"/>
  <c r="G76" i="12"/>
  <c r="M76" i="12" s="1"/>
  <c r="I76" i="12"/>
  <c r="K76" i="12"/>
  <c r="O76" i="12"/>
  <c r="Q76" i="12"/>
  <c r="U76" i="12"/>
  <c r="U75" i="12" s="1"/>
  <c r="G79" i="12"/>
  <c r="I79" i="12"/>
  <c r="K79" i="12"/>
  <c r="O79" i="12"/>
  <c r="Q79" i="12"/>
  <c r="U79" i="12"/>
  <c r="G82" i="12"/>
  <c r="M82" i="12" s="1"/>
  <c r="I82" i="12"/>
  <c r="K82" i="12"/>
  <c r="O82" i="12"/>
  <c r="Q82" i="12"/>
  <c r="U82" i="12"/>
  <c r="G84" i="12"/>
  <c r="I84" i="12"/>
  <c r="K84" i="12"/>
  <c r="O84" i="12"/>
  <c r="Q84" i="12"/>
  <c r="Q83" i="12" s="1"/>
  <c r="U84" i="12"/>
  <c r="U83" i="12" s="1"/>
  <c r="G86" i="12"/>
  <c r="M86" i="12" s="1"/>
  <c r="I86" i="12"/>
  <c r="K86" i="12"/>
  <c r="O86" i="12"/>
  <c r="Q86" i="12"/>
  <c r="U86" i="12"/>
  <c r="G89" i="12"/>
  <c r="M89" i="12" s="1"/>
  <c r="I89" i="12"/>
  <c r="K89" i="12"/>
  <c r="O89" i="12"/>
  <c r="Q89" i="12"/>
  <c r="U89" i="12"/>
  <c r="G91" i="12"/>
  <c r="I91" i="12"/>
  <c r="K91" i="12"/>
  <c r="M91" i="12"/>
  <c r="O91" i="12"/>
  <c r="Q91" i="12"/>
  <c r="U91" i="12"/>
  <c r="G93" i="12"/>
  <c r="I93" i="12"/>
  <c r="K93" i="12"/>
  <c r="M93" i="12"/>
  <c r="O93" i="12"/>
  <c r="Q93" i="12"/>
  <c r="U93" i="12"/>
  <c r="G95" i="12"/>
  <c r="I95" i="12"/>
  <c r="K95" i="12"/>
  <c r="M95" i="12"/>
  <c r="O95" i="12"/>
  <c r="Q95" i="12"/>
  <c r="U95" i="12"/>
  <c r="G97" i="12"/>
  <c r="M97" i="12" s="1"/>
  <c r="I97" i="12"/>
  <c r="K97" i="12"/>
  <c r="O97" i="12"/>
  <c r="Q97" i="12"/>
  <c r="U97" i="12"/>
  <c r="G99" i="12"/>
  <c r="M99" i="12" s="1"/>
  <c r="I99" i="12"/>
  <c r="K99" i="12"/>
  <c r="O99" i="12"/>
  <c r="Q99" i="12"/>
  <c r="U99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K102" i="12" s="1"/>
  <c r="O103" i="12"/>
  <c r="Q103" i="12"/>
  <c r="U103" i="12"/>
  <c r="G109" i="12"/>
  <c r="M109" i="12" s="1"/>
  <c r="I109" i="12"/>
  <c r="K109" i="12"/>
  <c r="O109" i="12"/>
  <c r="Q109" i="12"/>
  <c r="U109" i="12"/>
  <c r="G113" i="12"/>
  <c r="G112" i="12" s="1"/>
  <c r="I57" i="1" s="1"/>
  <c r="I19" i="1" s="1"/>
  <c r="I113" i="12"/>
  <c r="I112" i="12" s="1"/>
  <c r="K113" i="12"/>
  <c r="K112" i="12" s="1"/>
  <c r="O113" i="12"/>
  <c r="O112" i="12" s="1"/>
  <c r="Q113" i="12"/>
  <c r="Q112" i="12" s="1"/>
  <c r="U113" i="12"/>
  <c r="U112" i="12" s="1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I102" i="12" l="1"/>
  <c r="K75" i="12"/>
  <c r="Q102" i="12"/>
  <c r="M113" i="12"/>
  <c r="M112" i="12" s="1"/>
  <c r="U49" i="12"/>
  <c r="K90" i="12"/>
  <c r="O102" i="12"/>
  <c r="I90" i="12"/>
  <c r="M102" i="12"/>
  <c r="G75" i="12"/>
  <c r="I53" i="1" s="1"/>
  <c r="O34" i="12"/>
  <c r="K34" i="12"/>
  <c r="I75" i="12"/>
  <c r="G83" i="12"/>
  <c r="I54" i="1" s="1"/>
  <c r="U102" i="12"/>
  <c r="I83" i="12"/>
  <c r="O75" i="12"/>
  <c r="K40" i="12"/>
  <c r="U40" i="12"/>
  <c r="K83" i="12"/>
  <c r="K49" i="12"/>
  <c r="I8" i="12"/>
  <c r="O40" i="12"/>
  <c r="K58" i="12"/>
  <c r="K8" i="12"/>
  <c r="M34" i="12"/>
  <c r="G102" i="12"/>
  <c r="I56" i="1" s="1"/>
  <c r="G72" i="12"/>
  <c r="I52" i="1" s="1"/>
  <c r="G49" i="12"/>
  <c r="I50" i="1" s="1"/>
  <c r="G90" i="12"/>
  <c r="I55" i="1" s="1"/>
  <c r="O58" i="12"/>
  <c r="I40" i="12"/>
  <c r="G40" i="12"/>
  <c r="I49" i="1" s="1"/>
  <c r="G34" i="12"/>
  <c r="I48" i="1" s="1"/>
  <c r="U8" i="12"/>
  <c r="AC115" i="12"/>
  <c r="F39" i="1" s="1"/>
  <c r="F40" i="1" s="1"/>
  <c r="G23" i="1" s="1"/>
  <c r="Q58" i="12"/>
  <c r="Q75" i="12"/>
  <c r="M84" i="12"/>
  <c r="M83" i="12" s="1"/>
  <c r="M79" i="12"/>
  <c r="M75" i="12" s="1"/>
  <c r="O83" i="12"/>
  <c r="I58" i="12"/>
  <c r="G58" i="12"/>
  <c r="I51" i="1" s="1"/>
  <c r="Q49" i="12"/>
  <c r="O49" i="12"/>
  <c r="U34" i="12"/>
  <c r="Q34" i="12"/>
  <c r="O8" i="12"/>
  <c r="G8" i="12"/>
  <c r="U58" i="12"/>
  <c r="M58" i="12"/>
  <c r="U90" i="12"/>
  <c r="Q90" i="12"/>
  <c r="O90" i="12"/>
  <c r="Q40" i="12"/>
  <c r="Q8" i="12"/>
  <c r="M40" i="12"/>
  <c r="M49" i="12"/>
  <c r="M90" i="12"/>
  <c r="M9" i="12"/>
  <c r="M8" i="12" s="1"/>
  <c r="I17" i="1" l="1"/>
  <c r="I47" i="1"/>
  <c r="G115" i="12"/>
  <c r="H39" i="1"/>
  <c r="H40" i="1" s="1"/>
  <c r="G28" i="1"/>
  <c r="I39" i="1"/>
  <c r="I40" i="1" s="1"/>
  <c r="J39" i="1" s="1"/>
  <c r="J40" i="1" s="1"/>
  <c r="G24" i="1"/>
  <c r="G29" i="1" s="1"/>
  <c r="I58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<sst xmlns="http://schemas.openxmlformats.org/spreadsheetml/2006/main" count="473" uniqueCount="249">
  <si>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</si>
  <si>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</si>
  <si>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</si>
  <si>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</si>
  <si>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</si>
  <si>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</si>
  <si>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</si>
  <si>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</si>
  <si>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</si>
  <si>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</si>
  <si>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</si>
  <si>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</si>
  <si>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</si>
  <si>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</si>
  <si>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</si>
  <si>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</si>
  <si>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</si>
  <si>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</si>
  <si>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</si>
  <si>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</si>
  <si>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</si>
  <si>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</si>
  <si>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</si>
  <si>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</si>
  <si>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</si>
  <si>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</si>
  <si>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</si>
  <si>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</si>
  <si>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</si>
  <si>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</si>
  <si>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</si>
  <si>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</si>
  <si>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</si>
  <si>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</si>
  <si>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</si>
  <si>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</si>
  <si>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</si>
  <si>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</si>
  <si>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</si>
  <si>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</si>
  <si>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</si>
  <si>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Nový Jičín</t>
  </si>
  <si>
    <t>Rozpočet:</t>
  </si>
  <si>
    <t>Misto</t>
  </si>
  <si>
    <t>Ing. Jiří Pavelka</t>
  </si>
  <si>
    <t>Oprava balkónů bytového domu Revoluční č.2</t>
  </si>
  <si>
    <t>Město Nový Jičín</t>
  </si>
  <si>
    <t>Masarykovo nám. 1</t>
  </si>
  <si>
    <t>741 01</t>
  </si>
  <si>
    <t>00298212</t>
  </si>
  <si>
    <t>Rozpočet</t>
  </si>
  <si>
    <t>Celkem za stavbu</t>
  </si>
  <si>
    <t>CZK</t>
  </si>
  <si>
    <t>Rekapitulace dílů</t>
  </si>
  <si>
    <t>Typ dílu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</si>
  <si>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</si>
  <si>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</si>
  <si>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</si>
  <si>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</si>
  <si>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</si>
  <si>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</si>
  <si>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</si>
  <si>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</si>
  <si>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</si>
  <si>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</si>
  <si>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</si>
  <si>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</si>
  <si>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</si>
  <si>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</si>
  <si>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764</t>
  </si>
  <si>
    <t>Konstrukce klempířské</t>
  </si>
  <si>
    <t>771</t>
  </si>
  <si>
    <t>Podlahy z dlaždic a obklady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</si>
  <si>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</si>
  <si>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</si>
  <si>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</si>
  <si>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</si>
  <si>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</si>
  <si>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</si>
  <si>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</si>
  <si>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</si>
  <si>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</si>
  <si>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</si>
  <si>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</si>
  <si>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</si>
  <si>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</si>
  <si>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</si>
  <si>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</si>
  <si>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</si>
  <si>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</si>
  <si>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</si>
  <si>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</si>
  <si>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</si>
  <si>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</si>
  <si>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</si>
  <si>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</si>
  <si>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</si>
  <si>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</si>
  <si>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</si>
  <si>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</si>
  <si>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</si>
  <si>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</si>
  <si>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</si>
  <si>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</si>
  <si>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620991121R00</t>
  </si>
  <si>
    <t>Zakrývání výplní vnějších otvorů z lešení</t>
  </si>
  <si>
    <t>m2</t>
  </si>
  <si>
    <t>POL1_0</t>
  </si>
  <si>
    <t>5,0*18</t>
  </si>
  <si>
    <t>VV</t>
  </si>
  <si>
    <t>622422221R00</t>
  </si>
  <si>
    <t>Oprava vnějších omítek vápen. štuk. II, do 20 %</t>
  </si>
  <si>
    <t>stěny</t>
  </si>
  <si>
    <t>POP</t>
  </si>
  <si>
    <t>((0,82+0,7+0,15)*0,95+(0,915+0,8)*1,1+(0,9*0,15))*2*14</t>
  </si>
  <si>
    <t>((0,9+1,87+0,15+0,15+1,82)*0,95+(1,035+2,0+1,84)*1,1+(1,7*0,15))*2*2</t>
  </si>
  <si>
    <t>622422321R00</t>
  </si>
  <si>
    <t>Oprava vnějších omítek vápen. štuk. II, do 30 %</t>
  </si>
  <si>
    <t>stropy balkónů</t>
  </si>
  <si>
    <t>(3,93*14)+(15,03*2)</t>
  </si>
  <si>
    <t>622421131R00</t>
  </si>
  <si>
    <t>Omítka vnější stěn, MVC, hladká, složitost 1-2</t>
  </si>
  <si>
    <t>soklíky</t>
  </si>
  <si>
    <t>((7,9-0,9*2)*14+(23,9-1,7*2)*2)*0,1</t>
  </si>
  <si>
    <t>622477221R00</t>
  </si>
  <si>
    <t>Oprava vnější omítky stěn štukové,sl.II,do 10%,SMS, stěny - fasáda</t>
  </si>
  <si>
    <t>fasáda přízemí</t>
  </si>
  <si>
    <t>ulice:(24,22*3,45)+(2,0*3,55)+(25,8*3,75)+(2,0*3,95)+(3,14*3,97)</t>
  </si>
  <si>
    <t>-(1,4*2,05)*8-(3,2*2,05)-(2,0*0,4)-(1,5*2,95)-(1,1*3,0)*2-(4,45*3,65)</t>
  </si>
  <si>
    <t>průchod a dvůr:(13,37+0,5+15,78+1,2+8,4+3,35+2,16+6,24)*3,65</t>
  </si>
  <si>
    <t>-(1,25*1,85)-(0,6*1,85)-(1,85*1,85)-(5,94*1,35)</t>
  </si>
  <si>
    <t>622473186R00</t>
  </si>
  <si>
    <t>Příplatek za rohovník pro vnější omítky</t>
  </si>
  <si>
    <t>m</t>
  </si>
  <si>
    <t>548,6293*0,37</t>
  </si>
  <si>
    <t>622421491R00</t>
  </si>
  <si>
    <t>Doplňky zatepl. systémů, rohová lišta s okapničkou</t>
  </si>
  <si>
    <t>spodní hrana balkónů</t>
  </si>
  <si>
    <t>(13,15+5,22*7)*2</t>
  </si>
  <si>
    <t>622471317RU2</t>
  </si>
  <si>
    <t>Nátěr nebo nástřik stěn vnějších, složitost 1 - 2, hmota nátěrová silikonová s mikrovlákny</t>
  </si>
  <si>
    <t>142,076+85,08+321,4733</t>
  </si>
  <si>
    <t>632479129R00</t>
  </si>
  <si>
    <t>Potěr ve spádu k systémové skladbě, tl.50-70mm</t>
  </si>
  <si>
    <t>lodžie</t>
  </si>
  <si>
    <t>(3,47*14)+(13,64*2)</t>
  </si>
  <si>
    <t>614471800R00</t>
  </si>
  <si>
    <t>Adhézní můstek k systémové skladbě</t>
  </si>
  <si>
    <t>941941031RT4</t>
  </si>
  <si>
    <t>(20,0+6,0*3+15,0)*6,5</t>
  </si>
  <si>
    <t>941941191RT4</t>
  </si>
  <si>
    <t>20,0*6,5</t>
  </si>
  <si>
    <t>941941831RT4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</si>
  <si>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</si>
  <si>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</si>
  <si>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</si>
  <si>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</si>
  <si>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</si>
  <si>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</si>
  <si>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965081713RT1</t>
  </si>
  <si>
    <t>Bourání dlaždic keramických tl. 1 cm, nad 1 m2, ručně, dlaždice keramické</t>
  </si>
  <si>
    <t>965042131RT1</t>
  </si>
  <si>
    <t>Bourání mazanin betonových  tl. 10 cm, pl. 4 m2, ručně tl. mazaniny 5 - 8 cm</t>
  </si>
  <si>
    <t>m3</t>
  </si>
  <si>
    <t>(3,47*14)*0,07</t>
  </si>
  <si>
    <t>965042141RT1</t>
  </si>
  <si>
    <t>Bourání mazanin betonových tl. 10 cm, nad 4 m2, ručně tl. mazaniny 5 - 8 cm</t>
  </si>
  <si>
    <t>(13,64*2)*0,07</t>
  </si>
  <si>
    <t>978057331R00</t>
  </si>
  <si>
    <t>Odsekání obkladů soklíků</t>
  </si>
  <si>
    <t>(7,9-0,9*2)*14+(23,9-1,7*2)*2</t>
  </si>
  <si>
    <t>979011111R00</t>
  </si>
  <si>
    <t>Svislá doprava suti a vybour. hmot za 2.NP a 1.PP</t>
  </si>
  <si>
    <t>t</t>
  </si>
  <si>
    <t>13,19964+1,264+0,056</t>
  </si>
  <si>
    <t>979011121R00</t>
  </si>
  <si>
    <t>Příplatek za každé další podlaží</t>
  </si>
  <si>
    <t>979082111R00</t>
  </si>
  <si>
    <t>Vnitrostaveništní doprava suti do 10 m</t>
  </si>
  <si>
    <t>979082121R00</t>
  </si>
  <si>
    <t>Příplatek k vnitrost. dopravě suti za dalších 5 m</t>
  </si>
  <si>
    <t>14,5196*6</t>
  </si>
  <si>
    <t>979087113R00</t>
  </si>
  <si>
    <t>Nakládání vybouraných hmot na dopravní prostředky</t>
  </si>
  <si>
    <t>979081111R00</t>
  </si>
  <si>
    <t>Odvoz suti a vybour. hmot na skládku do 1 km</t>
  </si>
  <si>
    <t>979081121R00</t>
  </si>
  <si>
    <t>Příplatek k odvozu za každý další 1 km</t>
  </si>
  <si>
    <t>14,5196*4</t>
  </si>
  <si>
    <t>979990102R00</t>
  </si>
  <si>
    <t xml:space="preserve">Poplatek za skládku suti </t>
  </si>
  <si>
    <t>999281108R00</t>
  </si>
  <si>
    <t>Přesun hmot pro opravy a údržbu do výšky 12 m</t>
  </si>
  <si>
    <t>9,9612+9,8967</t>
  </si>
  <si>
    <t>711404121R00</t>
  </si>
  <si>
    <t xml:space="preserve">Izolace vodotěsná pásy k systémové skladbě, syst.lepidlo, spoje utěsnit syst. páskou </t>
  </si>
  <si>
    <t>711404122R00</t>
  </si>
  <si>
    <t>Systémová páska  š.100 mm, dl.20 m</t>
  </si>
  <si>
    <t>celý obvod dlažby</t>
  </si>
  <si>
    <t>(7,9*14)+(23,9*2)</t>
  </si>
  <si>
    <t>998711102R00</t>
  </si>
  <si>
    <t>Přesun hmot pro izolace proti vodě, výšky do 12 m</t>
  </si>
  <si>
    <t>764421850R00</t>
  </si>
  <si>
    <t>Demontáž oplechování balkónů, rš od 250 do 330 mm</t>
  </si>
  <si>
    <t>(0,9*2)*14+(1,7*2)*2</t>
  </si>
  <si>
    <t>764321320R00</t>
  </si>
  <si>
    <t>Oplechování balkónů, poplast.plech, rš 500 mm</t>
  </si>
  <si>
    <t>podlahy lodžií</t>
  </si>
  <si>
    <t>998764102R00</t>
  </si>
  <si>
    <t>Přesun hmot pro klempířské konstr., výšky do 12 m</t>
  </si>
  <si>
    <t>771775109RU2</t>
  </si>
  <si>
    <t>Montáž podlah keram.vnější, hladké, tmel, 30x30 cm, syst.flex.lepidlo + spárovací flex. hmota</t>
  </si>
  <si>
    <t>59764231R</t>
  </si>
  <si>
    <t>Dlažba 300x300x9 mm mrazuvzdorná, protiskluz</t>
  </si>
  <si>
    <t>POL3_0</t>
  </si>
  <si>
    <t>((3,47*14)+(13,64*2))*1,02</t>
  </si>
  <si>
    <t>771475014RU2</t>
  </si>
  <si>
    <t>Obklad soklíků keram.rovných, tmel,výška 10 cm, syst.flex.lepidlo + spárovací flex. hmota</t>
  </si>
  <si>
    <t>597642410R</t>
  </si>
  <si>
    <t>Dlažba sokl 300x80x9 mm mrazuvzdorná</t>
  </si>
  <si>
    <t>kus</t>
  </si>
  <si>
    <t>(126,4*1,01)/0,3</t>
  </si>
  <si>
    <t>771578011RT4</t>
  </si>
  <si>
    <t xml:space="preserve">Spára podlaha - stěna, silikonem, syst.tmel + separační syst.provazec </t>
  </si>
  <si>
    <t>(7,9-0,9*2-0,15*2)*14+(23,9-1,7*2-0,15*4)*2</t>
  </si>
  <si>
    <t>998771102R00</t>
  </si>
  <si>
    <t>Přesun hmot pro podlahy z dlaždic, výšky do 12 m</t>
  </si>
  <si>
    <t>783224900R00</t>
  </si>
  <si>
    <t>Údržba, nátěr syntetický kov. konstr.1x + 1x email</t>
  </si>
  <si>
    <t>zábradlí</t>
  </si>
  <si>
    <t>((0,9*2)*14+(1,7*2)*2)*0,75</t>
  </si>
  <si>
    <t>(5,0*0,2)*14+(13,0*0,2)*2+(0,2*0,125)*18</t>
  </si>
  <si>
    <t>(0,5*0,11)*36</t>
  </si>
  <si>
    <t>((((1,5+2,6)*2)*0,07)*2)*2</t>
  </si>
  <si>
    <t>783522900RT1</t>
  </si>
  <si>
    <t>Údržba, nátěr syntet. klempířských konstr. Z + 2 x nátěr</t>
  </si>
  <si>
    <t>stávající oplechování zdí</t>
  </si>
  <si>
    <t>(0,53*2)*14+(0,93*2+1,2)*2</t>
  </si>
  <si>
    <t>VRN1</t>
  </si>
  <si>
    <t>Zařízení staveniště 3%</t>
  </si>
  <si>
    <t xml:space="preserve"> </t>
  </si>
  <si>
    <t>POL99_0</t>
  </si>
  <si>
    <t/>
  </si>
  <si>
    <t>SUM</t>
  </si>
  <si>
    <t>END</t>
  </si>
  <si>
    <t>Novém Jičíně</t>
  </si>
  <si>
    <t xml:space="preserve">Montáž lešení leh.řad.s podlahami,š.do 1 m, H 10 m, lešení </t>
  </si>
  <si>
    <t xml:space="preserve">Příplatek za každý měsíc použití lešení k pol.1031, lešení </t>
  </si>
  <si>
    <t xml:space="preserve">Demontáž lešení leh.řad.s podlahami,š.1 m, H 10 m, lešení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</si>
</sst>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2" borderId="44" xfId="0" applyFill="1" applyBorder="1"/>
    <xf numFmtId="49" fontId="0" fillId="2" borderId="41" xfId="0" applyNumberFormat="1" applyFill="1" applyBorder="1" applyAlignment="1"/>
    <xf numFmtId="49" fontId="0" fillId="2" borderId="41" xfId="0" applyNumberFormat="1" applyFill="1" applyBorder="1"/>
    <xf numFmtId="0" fontId="0" fillId="2" borderId="41" xfId="0" applyFill="1" applyBorder="1"/>
    <xf numFmtId="0" fontId="0" fillId="2" borderId="40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7" xfId="0" applyFill="1" applyBorder="1" applyAlignment="1">
      <alignment vertical="top"/>
    </xf>
    <xf numFmtId="0" fontId="0" fillId="2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7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7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wrapText="1"/>
    </xf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164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3" borderId="37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7" xfId="0" applyNumberFormat="1" applyFill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D32" sqref="D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9" t="s">
        <v>40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4"/>
      <c r="B2" s="81" t="s">
        <v>38</v>
      </c>
      <c r="C2" s="82"/>
      <c r="D2" s="225" t="s">
        <v>45</v>
      </c>
      <c r="E2" s="226"/>
      <c r="F2" s="226"/>
      <c r="G2" s="226"/>
      <c r="H2" s="226"/>
      <c r="I2" s="226"/>
      <c r="J2" s="227"/>
      <c r="O2" s="2"/>
    </row>
    <row r="3" spans="1:15" ht="23.25" customHeight="1" x14ac:dyDescent="0.2">
      <c r="A3" s="4"/>
      <c r="B3" s="83" t="s">
        <v>43</v>
      </c>
      <c r="C3" s="84"/>
      <c r="D3" s="218" t="s">
        <v>41</v>
      </c>
      <c r="E3" s="219"/>
      <c r="F3" s="219"/>
      <c r="G3" s="219"/>
      <c r="H3" s="219"/>
      <c r="I3" s="219"/>
      <c r="J3" s="220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49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41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9"/>
      <c r="E11" s="229"/>
      <c r="F11" s="229"/>
      <c r="G11" s="22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6"/>
      <c r="E12" s="216"/>
      <c r="F12" s="216"/>
      <c r="G12" s="21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7"/>
      <c r="E13" s="217"/>
      <c r="F13" s="217"/>
      <c r="G13" s="21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8"/>
      <c r="F15" s="228"/>
      <c r="G15" s="213"/>
      <c r="H15" s="213"/>
      <c r="I15" s="213" t="s">
        <v>28</v>
      </c>
      <c r="J15" s="21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8"/>
      <c r="F16" s="215"/>
      <c r="G16" s="208"/>
      <c r="H16" s="215"/>
      <c r="I16" s="208">
        <f>SUMIF(F47:F57,A16,I47:I57)+SUMIF(F47:F57,"PSU",I47:I57)</f>
        <v>0</v>
      </c>
      <c r="J16" s="209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8"/>
      <c r="F17" s="215"/>
      <c r="G17" s="208"/>
      <c r="H17" s="215"/>
      <c r="I17" s="208">
        <f>SUMIF(F47:F57,A17,I47:I57)</f>
        <v>0</v>
      </c>
      <c r="J17" s="209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8"/>
      <c r="F18" s="215"/>
      <c r="G18" s="208"/>
      <c r="H18" s="215"/>
      <c r="I18" s="208">
        <f>SUMIF(F47:F57,A18,I47:I57)</f>
        <v>0</v>
      </c>
      <c r="J18" s="209"/>
    </row>
    <row r="19" spans="1:10" ht="23.25" customHeight="1" x14ac:dyDescent="0.2">
      <c r="A19" s="141" t="s">
        <v>75</v>
      </c>
      <c r="B19" s="142" t="s">
        <v>26</v>
      </c>
      <c r="C19" s="58"/>
      <c r="D19" s="59"/>
      <c r="E19" s="208"/>
      <c r="F19" s="215"/>
      <c r="G19" s="208"/>
      <c r="H19" s="215"/>
      <c r="I19" s="208">
        <f>SUMIF(F47:F57,A19,I47:I57)</f>
        <v>0</v>
      </c>
      <c r="J19" s="209"/>
    </row>
    <row r="20" spans="1:10" ht="23.25" customHeight="1" x14ac:dyDescent="0.2">
      <c r="A20" s="141" t="s">
        <v>76</v>
      </c>
      <c r="B20" s="142" t="s">
        <v>27</v>
      </c>
      <c r="C20" s="58"/>
      <c r="D20" s="59"/>
      <c r="E20" s="208"/>
      <c r="F20" s="215"/>
      <c r="G20" s="208"/>
      <c r="H20" s="215"/>
      <c r="I20" s="208">
        <f>SUMIF(F47:F57,A20,I47:I57)</f>
        <v>0</v>
      </c>
      <c r="J20" s="209"/>
    </row>
    <row r="21" spans="1:10" ht="23.25" customHeight="1" x14ac:dyDescent="0.2">
      <c r="A21" s="4"/>
      <c r="B21" s="74" t="s">
        <v>28</v>
      </c>
      <c r="C21" s="75"/>
      <c r="D21" s="76"/>
      <c r="E21" s="210"/>
      <c r="F21" s="211"/>
      <c r="G21" s="210"/>
      <c r="H21" s="211"/>
      <c r="I21" s="210">
        <f>SUM(I16:J20)</f>
        <v>0</v>
      </c>
      <c r="J21" s="22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6">
        <f>ZakladDPHSniVypocet</f>
        <v>0</v>
      </c>
      <c r="H23" s="207"/>
      <c r="I23" s="20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6">
        <f>ZakladDPHZaklVypocet</f>
        <v>0</v>
      </c>
      <c r="H25" s="207"/>
      <c r="I25" s="20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2">
        <f>ZakladDPHZakl*SazbaDPH2/100</f>
        <v>0</v>
      </c>
      <c r="H26" s="203"/>
      <c r="I26" s="20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4">
        <f>0</f>
        <v>0</v>
      </c>
      <c r="H27" s="204"/>
      <c r="I27" s="204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2">
        <f>ZakladDPHSniVypocet+ZakladDPHZaklVypocet</f>
        <v>0</v>
      </c>
      <c r="H28" s="212"/>
      <c r="I28" s="21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5">
        <f>ZakladDPHSni+DPHSni+ZakladDPHZakl+DPHZakl+Zaokrouhleni</f>
        <v>0</v>
      </c>
      <c r="H29" s="205"/>
      <c r="I29" s="205"/>
      <c r="J29" s="119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 t="s">
        <v>245</v>
      </c>
      <c r="E32" s="39"/>
      <c r="F32" s="19" t="s">
        <v>9</v>
      </c>
      <c r="G32" s="39"/>
      <c r="H32" s="40">
        <f ca="1">TODAY()</f>
        <v>43899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50</v>
      </c>
      <c r="C39" s="233" t="s">
        <v>45</v>
      </c>
      <c r="D39" s="234"/>
      <c r="E39" s="234"/>
      <c r="F39" s="108">
        <f>'Rozpočet Pol'!AC115</f>
        <v>0</v>
      </c>
      <c r="G39" s="109">
        <f>'Rozpočet Pol'!AD115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5" t="s">
        <v>51</v>
      </c>
      <c r="C40" s="236"/>
      <c r="D40" s="236"/>
      <c r="E40" s="23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53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54</v>
      </c>
      <c r="G46" s="129"/>
      <c r="H46" s="129"/>
      <c r="I46" s="238" t="s">
        <v>28</v>
      </c>
      <c r="J46" s="238"/>
    </row>
    <row r="47" spans="1:10" ht="25.5" customHeight="1" x14ac:dyDescent="0.2">
      <c r="A47" s="122"/>
      <c r="B47" s="130" t="s">
        <v>55</v>
      </c>
      <c r="C47" s="240" t="s">
        <v>56</v>
      </c>
      <c r="D47" s="241"/>
      <c r="E47" s="241"/>
      <c r="F47" s="132" t="s">
        <v>23</v>
      </c>
      <c r="G47" s="133"/>
      <c r="H47" s="133"/>
      <c r="I47" s="239">
        <f>'Rozpočet Pol'!G8</f>
        <v>0</v>
      </c>
      <c r="J47" s="239"/>
    </row>
    <row r="48" spans="1:10" ht="25.5" customHeight="1" x14ac:dyDescent="0.2">
      <c r="A48" s="122"/>
      <c r="B48" s="124" t="s">
        <v>57</v>
      </c>
      <c r="C48" s="223" t="s">
        <v>58</v>
      </c>
      <c r="D48" s="224"/>
      <c r="E48" s="224"/>
      <c r="F48" s="134" t="s">
        <v>23</v>
      </c>
      <c r="G48" s="135"/>
      <c r="H48" s="135"/>
      <c r="I48" s="222">
        <f>'Rozpočet Pol'!G34</f>
        <v>0</v>
      </c>
      <c r="J48" s="222"/>
    </row>
    <row r="49" spans="1:10" ht="25.5" customHeight="1" x14ac:dyDescent="0.2">
      <c r="A49" s="122"/>
      <c r="B49" s="124" t="s">
        <v>59</v>
      </c>
      <c r="C49" s="223" t="s">
        <v>60</v>
      </c>
      <c r="D49" s="224"/>
      <c r="E49" s="224"/>
      <c r="F49" s="134" t="s">
        <v>23</v>
      </c>
      <c r="G49" s="135"/>
      <c r="H49" s="135"/>
      <c r="I49" s="222">
        <f>'Rozpočet Pol'!G40</f>
        <v>0</v>
      </c>
      <c r="J49" s="222"/>
    </row>
    <row r="50" spans="1:10" ht="25.5" customHeight="1" x14ac:dyDescent="0.2">
      <c r="A50" s="122"/>
      <c r="B50" s="124" t="s">
        <v>61</v>
      </c>
      <c r="C50" s="223" t="s">
        <v>62</v>
      </c>
      <c r="D50" s="224"/>
      <c r="E50" s="224"/>
      <c r="F50" s="134" t="s">
        <v>23</v>
      </c>
      <c r="G50" s="135"/>
      <c r="H50" s="135"/>
      <c r="I50" s="222">
        <f>'Rozpočet Pol'!G49</f>
        <v>0</v>
      </c>
      <c r="J50" s="222"/>
    </row>
    <row r="51" spans="1:10" ht="25.5" customHeight="1" x14ac:dyDescent="0.2">
      <c r="A51" s="122"/>
      <c r="B51" s="124" t="s">
        <v>63</v>
      </c>
      <c r="C51" s="223" t="s">
        <v>64</v>
      </c>
      <c r="D51" s="224"/>
      <c r="E51" s="224"/>
      <c r="F51" s="134" t="s">
        <v>23</v>
      </c>
      <c r="G51" s="135"/>
      <c r="H51" s="135"/>
      <c r="I51" s="222">
        <f>'Rozpočet Pol'!G58</f>
        <v>0</v>
      </c>
      <c r="J51" s="222"/>
    </row>
    <row r="52" spans="1:10" ht="25.5" customHeight="1" x14ac:dyDescent="0.2">
      <c r="A52" s="122"/>
      <c r="B52" s="124" t="s">
        <v>65</v>
      </c>
      <c r="C52" s="223" t="s">
        <v>66</v>
      </c>
      <c r="D52" s="224"/>
      <c r="E52" s="224"/>
      <c r="F52" s="134" t="s">
        <v>23</v>
      </c>
      <c r="G52" s="135"/>
      <c r="H52" s="135"/>
      <c r="I52" s="222">
        <f>'Rozpočet Pol'!G72</f>
        <v>0</v>
      </c>
      <c r="J52" s="222"/>
    </row>
    <row r="53" spans="1:10" ht="25.5" customHeight="1" x14ac:dyDescent="0.2">
      <c r="A53" s="122"/>
      <c r="B53" s="124" t="s">
        <v>67</v>
      </c>
      <c r="C53" s="223" t="s">
        <v>68</v>
      </c>
      <c r="D53" s="224"/>
      <c r="E53" s="224"/>
      <c r="F53" s="134" t="s">
        <v>24</v>
      </c>
      <c r="G53" s="135"/>
      <c r="H53" s="135"/>
      <c r="I53" s="222">
        <f>'Rozpočet Pol'!G75</f>
        <v>0</v>
      </c>
      <c r="J53" s="222"/>
    </row>
    <row r="54" spans="1:10" ht="25.5" customHeight="1" x14ac:dyDescent="0.2">
      <c r="A54" s="122"/>
      <c r="B54" s="124" t="s">
        <v>69</v>
      </c>
      <c r="C54" s="223" t="s">
        <v>70</v>
      </c>
      <c r="D54" s="224"/>
      <c r="E54" s="224"/>
      <c r="F54" s="134" t="s">
        <v>24</v>
      </c>
      <c r="G54" s="135"/>
      <c r="H54" s="135"/>
      <c r="I54" s="222">
        <f>'Rozpočet Pol'!G83</f>
        <v>0</v>
      </c>
      <c r="J54" s="222"/>
    </row>
    <row r="55" spans="1:10" ht="25.5" customHeight="1" x14ac:dyDescent="0.2">
      <c r="A55" s="122"/>
      <c r="B55" s="124" t="s">
        <v>71</v>
      </c>
      <c r="C55" s="223" t="s">
        <v>72</v>
      </c>
      <c r="D55" s="224"/>
      <c r="E55" s="224"/>
      <c r="F55" s="134" t="s">
        <v>24</v>
      </c>
      <c r="G55" s="135"/>
      <c r="H55" s="135"/>
      <c r="I55" s="222">
        <f>'Rozpočet Pol'!G90</f>
        <v>0</v>
      </c>
      <c r="J55" s="222"/>
    </row>
    <row r="56" spans="1:10" ht="25.5" customHeight="1" x14ac:dyDescent="0.2">
      <c r="A56" s="122"/>
      <c r="B56" s="124" t="s">
        <v>73</v>
      </c>
      <c r="C56" s="223" t="s">
        <v>74</v>
      </c>
      <c r="D56" s="224"/>
      <c r="E56" s="224"/>
      <c r="F56" s="134" t="s">
        <v>24</v>
      </c>
      <c r="G56" s="135"/>
      <c r="H56" s="135"/>
      <c r="I56" s="222">
        <f>'Rozpočet Pol'!G102</f>
        <v>0</v>
      </c>
      <c r="J56" s="222"/>
    </row>
    <row r="57" spans="1:10" ht="25.5" customHeight="1" x14ac:dyDescent="0.2">
      <c r="A57" s="122"/>
      <c r="B57" s="131" t="s">
        <v>75</v>
      </c>
      <c r="C57" s="244" t="s">
        <v>26</v>
      </c>
      <c r="D57" s="245"/>
      <c r="E57" s="245"/>
      <c r="F57" s="136" t="s">
        <v>75</v>
      </c>
      <c r="G57" s="137"/>
      <c r="H57" s="137"/>
      <c r="I57" s="243">
        <f>'Rozpočet Pol'!G112</f>
        <v>0</v>
      </c>
      <c r="J57" s="243"/>
    </row>
    <row r="58" spans="1:10" ht="25.5" customHeight="1" x14ac:dyDescent="0.2">
      <c r="A58" s="123"/>
      <c r="B58" s="127" t="s">
        <v>1</v>
      </c>
      <c r="C58" s="127"/>
      <c r="D58" s="128"/>
      <c r="E58" s="128"/>
      <c r="F58" s="138"/>
      <c r="G58" s="139"/>
      <c r="H58" s="139"/>
      <c r="I58" s="242">
        <f>SUM(I47:I57)</f>
        <v>0</v>
      </c>
      <c r="J58" s="242"/>
    </row>
    <row r="59" spans="1:10" x14ac:dyDescent="0.2">
      <c r="F59" s="140"/>
      <c r="G59" s="96"/>
      <c r="H59" s="140"/>
      <c r="I59" s="96"/>
      <c r="J59" s="96"/>
    </row>
    <row r="60" spans="1:10" x14ac:dyDescent="0.2">
      <c r="F60" s="140"/>
      <c r="G60" s="96"/>
      <c r="H60" s="140"/>
      <c r="I60" s="96"/>
      <c r="J60" s="96"/>
    </row>
    <row r="61" spans="1:10" x14ac:dyDescent="0.2">
      <c r="F61" s="140"/>
      <c r="G61" s="96"/>
      <c r="H61" s="140"/>
      <c r="I61" s="96"/>
      <c r="J6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39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9"/>
  <sheetViews>
    <sheetView workbookViewId="0">
      <selection activeCell="A118" sqref="A118:XFD11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78</v>
      </c>
    </row>
    <row r="2" spans="1:60" ht="24.95" customHeight="1" x14ac:dyDescent="0.2">
      <c r="A2" s="145" t="s">
        <v>77</v>
      </c>
      <c r="B2" s="143"/>
      <c r="C2" s="256" t="s">
        <v>45</v>
      </c>
      <c r="D2" s="257"/>
      <c r="E2" s="257"/>
      <c r="F2" s="257"/>
      <c r="G2" s="258"/>
      <c r="AE2" t="s">
        <v>79</v>
      </c>
    </row>
    <row r="3" spans="1:60" ht="24.95" customHeight="1" x14ac:dyDescent="0.2">
      <c r="A3" s="146" t="s">
        <v>7</v>
      </c>
      <c r="B3" s="144"/>
      <c r="C3" s="259" t="s">
        <v>41</v>
      </c>
      <c r="D3" s="260"/>
      <c r="E3" s="260"/>
      <c r="F3" s="260"/>
      <c r="G3" s="261"/>
      <c r="AE3" t="s">
        <v>80</v>
      </c>
    </row>
    <row r="4" spans="1:60" ht="24.95" hidden="1" customHeight="1" x14ac:dyDescent="0.2">
      <c r="A4" s="146" t="s">
        <v>8</v>
      </c>
      <c r="B4" s="144"/>
      <c r="C4" s="259"/>
      <c r="D4" s="260"/>
      <c r="E4" s="260"/>
      <c r="F4" s="260"/>
      <c r="G4" s="261"/>
      <c r="AE4" t="s">
        <v>81</v>
      </c>
    </row>
    <row r="5" spans="1:60" hidden="1" x14ac:dyDescent="0.2">
      <c r="A5" s="147" t="s">
        <v>82</v>
      </c>
      <c r="B5" s="148"/>
      <c r="C5" s="149"/>
      <c r="D5" s="150"/>
      <c r="E5" s="150"/>
      <c r="F5" s="150"/>
      <c r="G5" s="151"/>
      <c r="AE5" t="s">
        <v>83</v>
      </c>
    </row>
    <row r="7" spans="1:60" ht="38.25" x14ac:dyDescent="0.2">
      <c r="A7" s="157" t="s">
        <v>84</v>
      </c>
      <c r="B7" s="158" t="s">
        <v>85</v>
      </c>
      <c r="C7" s="158" t="s">
        <v>86</v>
      </c>
      <c r="D7" s="157" t="s">
        <v>87</v>
      </c>
      <c r="E7" s="157" t="s">
        <v>88</v>
      </c>
      <c r="F7" s="152" t="s">
        <v>89</v>
      </c>
      <c r="G7" s="174" t="s">
        <v>28</v>
      </c>
      <c r="H7" s="175" t="s">
        <v>29</v>
      </c>
      <c r="I7" s="175" t="s">
        <v>90</v>
      </c>
      <c r="J7" s="175" t="s">
        <v>30</v>
      </c>
      <c r="K7" s="175" t="s">
        <v>91</v>
      </c>
      <c r="L7" s="175" t="s">
        <v>92</v>
      </c>
      <c r="M7" s="175" t="s">
        <v>93</v>
      </c>
      <c r="N7" s="175" t="s">
        <v>94</v>
      </c>
      <c r="O7" s="175" t="s">
        <v>95</v>
      </c>
      <c r="P7" s="175" t="s">
        <v>96</v>
      </c>
      <c r="Q7" s="175" t="s">
        <v>97</v>
      </c>
      <c r="R7" s="175" t="s">
        <v>98</v>
      </c>
      <c r="S7" s="175" t="s">
        <v>99</v>
      </c>
      <c r="T7" s="175" t="s">
        <v>100</v>
      </c>
      <c r="U7" s="160" t="s">
        <v>101</v>
      </c>
    </row>
    <row r="8" spans="1:60" x14ac:dyDescent="0.2">
      <c r="A8" s="176" t="s">
        <v>102</v>
      </c>
      <c r="B8" s="177" t="s">
        <v>55</v>
      </c>
      <c r="C8" s="178" t="s">
        <v>56</v>
      </c>
      <c r="D8" s="159"/>
      <c r="E8" s="179"/>
      <c r="F8" s="180"/>
      <c r="G8" s="180">
        <f>SUMIF(AE9:AE33,"&lt;&gt;NOR",G9:G33)</f>
        <v>0</v>
      </c>
      <c r="H8" s="180"/>
      <c r="I8" s="180">
        <f>SUM(I9:I33)</f>
        <v>0</v>
      </c>
      <c r="J8" s="180"/>
      <c r="K8" s="180">
        <f>SUM(K9:K33)</f>
        <v>0</v>
      </c>
      <c r="L8" s="180"/>
      <c r="M8" s="180">
        <f>SUM(M9:M33)</f>
        <v>0</v>
      </c>
      <c r="N8" s="159"/>
      <c r="O8" s="159">
        <f>SUM(O9:O33)</f>
        <v>9.9611999999999998</v>
      </c>
      <c r="P8" s="159"/>
      <c r="Q8" s="159">
        <f>SUM(Q9:Q33)</f>
        <v>0</v>
      </c>
      <c r="R8" s="159"/>
      <c r="S8" s="159"/>
      <c r="T8" s="176"/>
      <c r="U8" s="159">
        <f>SUM(U9:U33)</f>
        <v>303.64999999999998</v>
      </c>
      <c r="AE8" t="s">
        <v>103</v>
      </c>
    </row>
    <row r="9" spans="1:60" outlineLevel="1" x14ac:dyDescent="0.2">
      <c r="A9" s="154">
        <v>1</v>
      </c>
      <c r="B9" s="161" t="s">
        <v>104</v>
      </c>
      <c r="C9" s="192" t="s">
        <v>105</v>
      </c>
      <c r="D9" s="163" t="s">
        <v>106</v>
      </c>
      <c r="E9" s="168">
        <v>90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15</v>
      </c>
      <c r="M9" s="172">
        <f>G9*(1+L9/100)</f>
        <v>0</v>
      </c>
      <c r="N9" s="163">
        <v>4.0000000000000003E-5</v>
      </c>
      <c r="O9" s="163">
        <f>ROUND(E9*N9,5)</f>
        <v>3.5999999999999999E-3</v>
      </c>
      <c r="P9" s="163">
        <v>0</v>
      </c>
      <c r="Q9" s="163">
        <f>ROUND(E9*P9,5)</f>
        <v>0</v>
      </c>
      <c r="R9" s="163"/>
      <c r="S9" s="163"/>
      <c r="T9" s="164">
        <v>7.8E-2</v>
      </c>
      <c r="U9" s="163">
        <f>ROUND(E9*T9,2)</f>
        <v>7.02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1"/>
      <c r="C10" s="193" t="s">
        <v>108</v>
      </c>
      <c r="D10" s="165"/>
      <c r="E10" s="169">
        <v>90</v>
      </c>
      <c r="F10" s="172"/>
      <c r="G10" s="172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109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1" t="s">
        <v>110</v>
      </c>
      <c r="C11" s="192" t="s">
        <v>111</v>
      </c>
      <c r="D11" s="163" t="s">
        <v>106</v>
      </c>
      <c r="E11" s="168">
        <v>142.07599999999999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15</v>
      </c>
      <c r="M11" s="172">
        <f>G11*(1+L11/100)</f>
        <v>0</v>
      </c>
      <c r="N11" s="163">
        <v>2.945E-2</v>
      </c>
      <c r="O11" s="163">
        <f>ROUND(E11*N11,5)</f>
        <v>4.1841400000000002</v>
      </c>
      <c r="P11" s="163">
        <v>0</v>
      </c>
      <c r="Q11" s="163">
        <f>ROUND(E11*P11,5)</f>
        <v>0</v>
      </c>
      <c r="R11" s="163"/>
      <c r="S11" s="163"/>
      <c r="T11" s="164">
        <v>0.28100999999999998</v>
      </c>
      <c r="U11" s="163">
        <f>ROUND(E11*T11,2)</f>
        <v>39.92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107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1"/>
      <c r="C12" s="250" t="s">
        <v>112</v>
      </c>
      <c r="D12" s="251"/>
      <c r="E12" s="252"/>
      <c r="F12" s="253"/>
      <c r="G12" s="254"/>
      <c r="H12" s="172"/>
      <c r="I12" s="172"/>
      <c r="J12" s="172"/>
      <c r="K12" s="172"/>
      <c r="L12" s="172"/>
      <c r="M12" s="172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113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6" t="str">
        <f>C12</f>
        <v>stěny</v>
      </c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/>
      <c r="B13" s="161"/>
      <c r="C13" s="193" t="s">
        <v>114</v>
      </c>
      <c r="D13" s="165"/>
      <c r="E13" s="169">
        <v>101.024</v>
      </c>
      <c r="F13" s="172"/>
      <c r="G13" s="172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109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54"/>
      <c r="B14" s="161"/>
      <c r="C14" s="193" t="s">
        <v>115</v>
      </c>
      <c r="D14" s="165"/>
      <c r="E14" s="169">
        <v>41.052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109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3</v>
      </c>
      <c r="B15" s="161" t="s">
        <v>116</v>
      </c>
      <c r="C15" s="192" t="s">
        <v>117</v>
      </c>
      <c r="D15" s="163" t="s">
        <v>106</v>
      </c>
      <c r="E15" s="168">
        <v>85.08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15</v>
      </c>
      <c r="M15" s="172">
        <f>G15*(1+L15/100)</f>
        <v>0</v>
      </c>
      <c r="N15" s="163">
        <v>3.7470000000000003E-2</v>
      </c>
      <c r="O15" s="163">
        <f>ROUND(E15*N15,5)</f>
        <v>3.1879499999999998</v>
      </c>
      <c r="P15" s="163">
        <v>0</v>
      </c>
      <c r="Q15" s="163">
        <f>ROUND(E15*P15,5)</f>
        <v>0</v>
      </c>
      <c r="R15" s="163"/>
      <c r="S15" s="163"/>
      <c r="T15" s="164">
        <v>0.40060000000000001</v>
      </c>
      <c r="U15" s="163">
        <f>ROUND(E15*T15,2)</f>
        <v>34.08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107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1"/>
      <c r="C16" s="250" t="s">
        <v>118</v>
      </c>
      <c r="D16" s="251"/>
      <c r="E16" s="252"/>
      <c r="F16" s="253"/>
      <c r="G16" s="254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113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6" t="str">
        <f>C16</f>
        <v>stropy balkónů</v>
      </c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1"/>
      <c r="C17" s="193" t="s">
        <v>119</v>
      </c>
      <c r="D17" s="165"/>
      <c r="E17" s="169">
        <v>85.08</v>
      </c>
      <c r="F17" s="172"/>
      <c r="G17" s="172"/>
      <c r="H17" s="172"/>
      <c r="I17" s="172"/>
      <c r="J17" s="172"/>
      <c r="K17" s="172"/>
      <c r="L17" s="172"/>
      <c r="M17" s="172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109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4</v>
      </c>
      <c r="B18" s="161" t="s">
        <v>120</v>
      </c>
      <c r="C18" s="192" t="s">
        <v>121</v>
      </c>
      <c r="D18" s="163" t="s">
        <v>106</v>
      </c>
      <c r="E18" s="168">
        <v>12.64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15</v>
      </c>
      <c r="M18" s="172">
        <f>G18*(1+L18/100)</f>
        <v>0</v>
      </c>
      <c r="N18" s="163">
        <v>4.8169999999999998E-2</v>
      </c>
      <c r="O18" s="163">
        <f>ROUND(E18*N18,5)</f>
        <v>0.60887000000000002</v>
      </c>
      <c r="P18" s="163">
        <v>0</v>
      </c>
      <c r="Q18" s="163">
        <f>ROUND(E18*P18,5)</f>
        <v>0</v>
      </c>
      <c r="R18" s="163"/>
      <c r="S18" s="163"/>
      <c r="T18" s="164">
        <v>0.74299999999999999</v>
      </c>
      <c r="U18" s="163">
        <f>ROUND(E18*T18,2)</f>
        <v>9.39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107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1"/>
      <c r="C19" s="250" t="s">
        <v>122</v>
      </c>
      <c r="D19" s="251"/>
      <c r="E19" s="252"/>
      <c r="F19" s="253"/>
      <c r="G19" s="254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113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6" t="str">
        <f>C19</f>
        <v>soklíky</v>
      </c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1"/>
      <c r="C20" s="193" t="s">
        <v>123</v>
      </c>
      <c r="D20" s="165"/>
      <c r="E20" s="169">
        <v>12.64</v>
      </c>
      <c r="F20" s="172"/>
      <c r="G20" s="172"/>
      <c r="H20" s="172"/>
      <c r="I20" s="172"/>
      <c r="J20" s="172"/>
      <c r="K20" s="172"/>
      <c r="L20" s="172"/>
      <c r="M20" s="172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109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22.5" outlineLevel="1" x14ac:dyDescent="0.2">
      <c r="A21" s="154">
        <v>5</v>
      </c>
      <c r="B21" s="161" t="s">
        <v>124</v>
      </c>
      <c r="C21" s="192" t="s">
        <v>125</v>
      </c>
      <c r="D21" s="163" t="s">
        <v>106</v>
      </c>
      <c r="E21" s="168">
        <v>321.47329999999999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15</v>
      </c>
      <c r="M21" s="172">
        <f>G21*(1+L21/100)</f>
        <v>0</v>
      </c>
      <c r="N21" s="163">
        <v>4.2199999999999998E-3</v>
      </c>
      <c r="O21" s="163">
        <f>ROUND(E21*N21,5)</f>
        <v>1.3566199999999999</v>
      </c>
      <c r="P21" s="163">
        <v>0</v>
      </c>
      <c r="Q21" s="163">
        <f>ROUND(E21*P21,5)</f>
        <v>0</v>
      </c>
      <c r="R21" s="163"/>
      <c r="S21" s="163"/>
      <c r="T21" s="164">
        <v>0.22136</v>
      </c>
      <c r="U21" s="163">
        <f>ROUND(E21*T21,2)</f>
        <v>71.16</v>
      </c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107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250" t="s">
        <v>126</v>
      </c>
      <c r="D22" s="251"/>
      <c r="E22" s="252"/>
      <c r="F22" s="253"/>
      <c r="G22" s="254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113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6" t="str">
        <f>C22</f>
        <v>fasáda přízemí</v>
      </c>
      <c r="BB22" s="153"/>
      <c r="BC22" s="153"/>
      <c r="BD22" s="153"/>
      <c r="BE22" s="153"/>
      <c r="BF22" s="153"/>
      <c r="BG22" s="153"/>
      <c r="BH22" s="153"/>
    </row>
    <row r="23" spans="1:60" ht="22.5" outlineLevel="1" x14ac:dyDescent="0.2">
      <c r="A23" s="154"/>
      <c r="B23" s="161"/>
      <c r="C23" s="193" t="s">
        <v>127</v>
      </c>
      <c r="D23" s="165"/>
      <c r="E23" s="169">
        <v>207.7748</v>
      </c>
      <c r="F23" s="172"/>
      <c r="G23" s="172"/>
      <c r="H23" s="172"/>
      <c r="I23" s="172"/>
      <c r="J23" s="172"/>
      <c r="K23" s="172"/>
      <c r="L23" s="172"/>
      <c r="M23" s="172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109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54"/>
      <c r="B24" s="161"/>
      <c r="C24" s="193" t="s">
        <v>128</v>
      </c>
      <c r="D24" s="165"/>
      <c r="E24" s="169">
        <v>-57.587499999999999</v>
      </c>
      <c r="F24" s="172"/>
      <c r="G24" s="172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109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33.75" outlineLevel="1" x14ac:dyDescent="0.2">
      <c r="A25" s="154"/>
      <c r="B25" s="161"/>
      <c r="C25" s="193" t="s">
        <v>129</v>
      </c>
      <c r="D25" s="165"/>
      <c r="E25" s="169">
        <v>186.15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109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193" t="s">
        <v>130</v>
      </c>
      <c r="D26" s="165"/>
      <c r="E26" s="169">
        <v>-14.864000000000001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109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6</v>
      </c>
      <c r="B27" s="161" t="s">
        <v>131</v>
      </c>
      <c r="C27" s="192" t="s">
        <v>132</v>
      </c>
      <c r="D27" s="163" t="s">
        <v>133</v>
      </c>
      <c r="E27" s="168">
        <v>202.992841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15</v>
      </c>
      <c r="M27" s="172">
        <f>G27*(1+L27/100)</f>
        <v>0</v>
      </c>
      <c r="N27" s="163">
        <v>4.4999999999999999E-4</v>
      </c>
      <c r="O27" s="163">
        <f>ROUND(E27*N27,5)</f>
        <v>9.1350000000000001E-2</v>
      </c>
      <c r="P27" s="163">
        <v>0</v>
      </c>
      <c r="Q27" s="163">
        <f>ROUND(E27*P27,5)</f>
        <v>0</v>
      </c>
      <c r="R27" s="163"/>
      <c r="S27" s="163"/>
      <c r="T27" s="164">
        <v>0</v>
      </c>
      <c r="U27" s="163">
        <f>ROUND(E27*T27,2)</f>
        <v>0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107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1"/>
      <c r="C28" s="193" t="s">
        <v>134</v>
      </c>
      <c r="D28" s="165"/>
      <c r="E28" s="169">
        <v>202.992841</v>
      </c>
      <c r="F28" s="172"/>
      <c r="G28" s="172"/>
      <c r="H28" s="172"/>
      <c r="I28" s="172"/>
      <c r="J28" s="172"/>
      <c r="K28" s="172"/>
      <c r="L28" s="172"/>
      <c r="M28" s="172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109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7</v>
      </c>
      <c r="B29" s="161" t="s">
        <v>135</v>
      </c>
      <c r="C29" s="192" t="s">
        <v>136</v>
      </c>
      <c r="D29" s="163" t="s">
        <v>133</v>
      </c>
      <c r="E29" s="168">
        <v>99.38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15</v>
      </c>
      <c r="M29" s="172">
        <f>G29*(1+L29/100)</f>
        <v>0</v>
      </c>
      <c r="N29" s="163">
        <v>2.0000000000000002E-5</v>
      </c>
      <c r="O29" s="163">
        <f>ROUND(E29*N29,5)</f>
        <v>1.99E-3</v>
      </c>
      <c r="P29" s="163">
        <v>0</v>
      </c>
      <c r="Q29" s="163">
        <f>ROUND(E29*P29,5)</f>
        <v>0</v>
      </c>
      <c r="R29" s="163"/>
      <c r="S29" s="163"/>
      <c r="T29" s="164">
        <v>0.16</v>
      </c>
      <c r="U29" s="163">
        <f>ROUND(E29*T29,2)</f>
        <v>15.9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107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1"/>
      <c r="C30" s="250" t="s">
        <v>137</v>
      </c>
      <c r="D30" s="251"/>
      <c r="E30" s="252"/>
      <c r="F30" s="253"/>
      <c r="G30" s="254"/>
      <c r="H30" s="172"/>
      <c r="I30" s="172"/>
      <c r="J30" s="172"/>
      <c r="K30" s="172"/>
      <c r="L30" s="172"/>
      <c r="M30" s="172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113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6" t="str">
        <f>C30</f>
        <v>spodní hrana balkónů</v>
      </c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193" t="s">
        <v>138</v>
      </c>
      <c r="D31" s="165"/>
      <c r="E31" s="169">
        <v>99.38</v>
      </c>
      <c r="F31" s="172"/>
      <c r="G31" s="172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109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8</v>
      </c>
      <c r="B32" s="161" t="s">
        <v>139</v>
      </c>
      <c r="C32" s="192" t="s">
        <v>140</v>
      </c>
      <c r="D32" s="163" t="s">
        <v>106</v>
      </c>
      <c r="E32" s="168">
        <v>548.62929999999994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15</v>
      </c>
      <c r="M32" s="172">
        <f>G32*(1+L32/100)</f>
        <v>0</v>
      </c>
      <c r="N32" s="163">
        <v>9.6000000000000002E-4</v>
      </c>
      <c r="O32" s="163">
        <f>ROUND(E32*N32,5)</f>
        <v>0.52668000000000004</v>
      </c>
      <c r="P32" s="163">
        <v>0</v>
      </c>
      <c r="Q32" s="163">
        <f>ROUND(E32*P32,5)</f>
        <v>0</v>
      </c>
      <c r="R32" s="163"/>
      <c r="S32" s="163"/>
      <c r="T32" s="164">
        <v>0.23</v>
      </c>
      <c r="U32" s="163">
        <f>ROUND(E32*T32,2)</f>
        <v>126.18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107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1"/>
      <c r="C33" s="193" t="s">
        <v>141</v>
      </c>
      <c r="D33" s="165"/>
      <c r="E33" s="169">
        <v>548.62929999999994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109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x14ac:dyDescent="0.2">
      <c r="A34" s="155" t="s">
        <v>102</v>
      </c>
      <c r="B34" s="162" t="s">
        <v>57</v>
      </c>
      <c r="C34" s="194" t="s">
        <v>58</v>
      </c>
      <c r="D34" s="166"/>
      <c r="E34" s="170"/>
      <c r="F34" s="173"/>
      <c r="G34" s="173">
        <f>SUMIF(AE35:AE39,"&lt;&gt;NOR",G35:G39)</f>
        <v>0</v>
      </c>
      <c r="H34" s="173"/>
      <c r="I34" s="173">
        <f>SUM(I35:I39)</f>
        <v>0</v>
      </c>
      <c r="J34" s="173"/>
      <c r="K34" s="173">
        <f>SUM(K35:K39)</f>
        <v>0</v>
      </c>
      <c r="L34" s="173"/>
      <c r="M34" s="173">
        <f>SUM(M35:M39)</f>
        <v>0</v>
      </c>
      <c r="N34" s="166"/>
      <c r="O34" s="166">
        <f>SUM(O35:O39)</f>
        <v>9.8966999999999992</v>
      </c>
      <c r="P34" s="166"/>
      <c r="Q34" s="166">
        <f>SUM(Q35:Q39)</f>
        <v>0</v>
      </c>
      <c r="R34" s="166"/>
      <c r="S34" s="166"/>
      <c r="T34" s="167"/>
      <c r="U34" s="166">
        <f>SUM(U35:U39)</f>
        <v>67.510000000000005</v>
      </c>
      <c r="AE34" t="s">
        <v>103</v>
      </c>
    </row>
    <row r="35" spans="1:60" outlineLevel="1" x14ac:dyDescent="0.2">
      <c r="A35" s="154">
        <v>9</v>
      </c>
      <c r="B35" s="161" t="s">
        <v>142</v>
      </c>
      <c r="C35" s="192" t="s">
        <v>143</v>
      </c>
      <c r="D35" s="163" t="s">
        <v>106</v>
      </c>
      <c r="E35" s="168">
        <v>75.86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15</v>
      </c>
      <c r="M35" s="172">
        <f>G35*(1+L35/100)</f>
        <v>0</v>
      </c>
      <c r="N35" s="163">
        <v>0.12836</v>
      </c>
      <c r="O35" s="163">
        <f>ROUND(E35*N35,5)</f>
        <v>9.7373899999999995</v>
      </c>
      <c r="P35" s="163">
        <v>0</v>
      </c>
      <c r="Q35" s="163">
        <f>ROUND(E35*P35,5)</f>
        <v>0</v>
      </c>
      <c r="R35" s="163"/>
      <c r="S35" s="163"/>
      <c r="T35" s="164">
        <v>0.84</v>
      </c>
      <c r="U35" s="163">
        <f>ROUND(E35*T35,2)</f>
        <v>63.72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107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1"/>
      <c r="C36" s="250" t="s">
        <v>144</v>
      </c>
      <c r="D36" s="251"/>
      <c r="E36" s="252"/>
      <c r="F36" s="253"/>
      <c r="G36" s="254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113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6" t="str">
        <f>C36</f>
        <v>lodžie</v>
      </c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1"/>
      <c r="C37" s="193" t="s">
        <v>145</v>
      </c>
      <c r="D37" s="165"/>
      <c r="E37" s="169">
        <v>75.86</v>
      </c>
      <c r="F37" s="172"/>
      <c r="G37" s="172"/>
      <c r="H37" s="172"/>
      <c r="I37" s="172"/>
      <c r="J37" s="172"/>
      <c r="K37" s="172"/>
      <c r="L37" s="172"/>
      <c r="M37" s="172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109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10</v>
      </c>
      <c r="B38" s="161" t="s">
        <v>146</v>
      </c>
      <c r="C38" s="192" t="s">
        <v>147</v>
      </c>
      <c r="D38" s="163" t="s">
        <v>106</v>
      </c>
      <c r="E38" s="168">
        <v>75.86</v>
      </c>
      <c r="F38" s="171"/>
      <c r="G38" s="172">
        <f>ROUND(E38*F38,2)</f>
        <v>0</v>
      </c>
      <c r="H38" s="171"/>
      <c r="I38" s="172">
        <f>ROUND(E38*H38,2)</f>
        <v>0</v>
      </c>
      <c r="J38" s="171"/>
      <c r="K38" s="172">
        <f>ROUND(E38*J38,2)</f>
        <v>0</v>
      </c>
      <c r="L38" s="172">
        <v>15</v>
      </c>
      <c r="M38" s="172">
        <f>G38*(1+L38/100)</f>
        <v>0</v>
      </c>
      <c r="N38" s="163">
        <v>2.0999999999999999E-3</v>
      </c>
      <c r="O38" s="163">
        <f>ROUND(E38*N38,5)</f>
        <v>0.15931000000000001</v>
      </c>
      <c r="P38" s="163">
        <v>0</v>
      </c>
      <c r="Q38" s="163">
        <f>ROUND(E38*P38,5)</f>
        <v>0</v>
      </c>
      <c r="R38" s="163"/>
      <c r="S38" s="163"/>
      <c r="T38" s="164">
        <v>0.05</v>
      </c>
      <c r="U38" s="163">
        <f>ROUND(E38*T38,2)</f>
        <v>3.79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107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1"/>
      <c r="C39" s="250" t="s">
        <v>144</v>
      </c>
      <c r="D39" s="251"/>
      <c r="E39" s="252"/>
      <c r="F39" s="253"/>
      <c r="G39" s="254"/>
      <c r="H39" s="172"/>
      <c r="I39" s="172"/>
      <c r="J39" s="172"/>
      <c r="K39" s="172"/>
      <c r="L39" s="172"/>
      <c r="M39" s="172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113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6" t="str">
        <f>C39</f>
        <v>lodžie</v>
      </c>
      <c r="BB39" s="153"/>
      <c r="BC39" s="153"/>
      <c r="BD39" s="153"/>
      <c r="BE39" s="153"/>
      <c r="BF39" s="153"/>
      <c r="BG39" s="153"/>
      <c r="BH39" s="153"/>
    </row>
    <row r="40" spans="1:60" x14ac:dyDescent="0.2">
      <c r="A40" s="155" t="s">
        <v>102</v>
      </c>
      <c r="B40" s="162" t="s">
        <v>59</v>
      </c>
      <c r="C40" s="194" t="s">
        <v>60</v>
      </c>
      <c r="D40" s="166"/>
      <c r="E40" s="170"/>
      <c r="F40" s="173"/>
      <c r="G40" s="173">
        <f>SUMIF(AE41:AE48,"&lt;&gt;NOR",G41:G48)</f>
        <v>0</v>
      </c>
      <c r="H40" s="173"/>
      <c r="I40" s="173">
        <f>SUM(I41:I48)</f>
        <v>0</v>
      </c>
      <c r="J40" s="173"/>
      <c r="K40" s="173">
        <f>SUM(K41:K48)</f>
        <v>0</v>
      </c>
      <c r="L40" s="173"/>
      <c r="M40" s="173">
        <f>SUM(M41:M48)</f>
        <v>0</v>
      </c>
      <c r="N40" s="166"/>
      <c r="O40" s="166">
        <f>SUM(O41:O48)</f>
        <v>0</v>
      </c>
      <c r="P40" s="166"/>
      <c r="Q40" s="166">
        <f>SUM(Q41:Q48)</f>
        <v>0</v>
      </c>
      <c r="R40" s="166"/>
      <c r="S40" s="166"/>
      <c r="T40" s="167"/>
      <c r="U40" s="166">
        <f>SUM(U41:U48)</f>
        <v>95.08</v>
      </c>
      <c r="AE40" t="s">
        <v>103</v>
      </c>
    </row>
    <row r="41" spans="1:60" ht="22.5" outlineLevel="1" x14ac:dyDescent="0.2">
      <c r="A41" s="154">
        <v>11</v>
      </c>
      <c r="B41" s="161" t="s">
        <v>148</v>
      </c>
      <c r="C41" s="192" t="s">
        <v>246</v>
      </c>
      <c r="D41" s="163" t="s">
        <v>106</v>
      </c>
      <c r="E41" s="168">
        <v>344.5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15</v>
      </c>
      <c r="M41" s="172">
        <f>G41*(1+L41/100)</f>
        <v>0</v>
      </c>
      <c r="N41" s="163">
        <v>0</v>
      </c>
      <c r="O41" s="163">
        <f>ROUND(E41*N41,5)</f>
        <v>0</v>
      </c>
      <c r="P41" s="163">
        <v>0</v>
      </c>
      <c r="Q41" s="163">
        <f>ROUND(E41*P41,5)</f>
        <v>0</v>
      </c>
      <c r="R41" s="163"/>
      <c r="S41" s="163"/>
      <c r="T41" s="164">
        <v>0.121</v>
      </c>
      <c r="U41" s="163">
        <f>ROUND(E41*T41,2)</f>
        <v>41.68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107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1"/>
      <c r="C42" s="193" t="s">
        <v>149</v>
      </c>
      <c r="D42" s="165"/>
      <c r="E42" s="169">
        <v>344.5</v>
      </c>
      <c r="F42" s="172"/>
      <c r="G42" s="172"/>
      <c r="H42" s="172"/>
      <c r="I42" s="172"/>
      <c r="J42" s="172"/>
      <c r="K42" s="172"/>
      <c r="L42" s="172"/>
      <c r="M42" s="172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109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12</v>
      </c>
      <c r="B43" s="161" t="s">
        <v>150</v>
      </c>
      <c r="C43" s="192" t="s">
        <v>247</v>
      </c>
      <c r="D43" s="163" t="s">
        <v>106</v>
      </c>
      <c r="E43" s="168">
        <v>130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15</v>
      </c>
      <c r="M43" s="172">
        <f>G43*(1+L43/100)</f>
        <v>0</v>
      </c>
      <c r="N43" s="163">
        <v>0</v>
      </c>
      <c r="O43" s="163">
        <f>ROUND(E43*N43,5)</f>
        <v>0</v>
      </c>
      <c r="P43" s="163">
        <v>0</v>
      </c>
      <c r="Q43" s="163">
        <f>ROUND(E43*P43,5)</f>
        <v>0</v>
      </c>
      <c r="R43" s="163"/>
      <c r="S43" s="163"/>
      <c r="T43" s="164">
        <v>0</v>
      </c>
      <c r="U43" s="163">
        <f>ROUND(E43*T43,2)</f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107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1"/>
      <c r="C44" s="193" t="s">
        <v>151</v>
      </c>
      <c r="D44" s="165"/>
      <c r="E44" s="169">
        <v>130</v>
      </c>
      <c r="F44" s="172"/>
      <c r="G44" s="172"/>
      <c r="H44" s="172"/>
      <c r="I44" s="172"/>
      <c r="J44" s="172"/>
      <c r="K44" s="172"/>
      <c r="L44" s="172"/>
      <c r="M44" s="172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109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13</v>
      </c>
      <c r="B45" s="161" t="s">
        <v>152</v>
      </c>
      <c r="C45" s="192" t="s">
        <v>248</v>
      </c>
      <c r="D45" s="163" t="s">
        <v>106</v>
      </c>
      <c r="E45" s="168">
        <v>344.5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15</v>
      </c>
      <c r="M45" s="172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9.5000000000000001E-2</v>
      </c>
      <c r="U45" s="163">
        <f>ROUND(E45*T45,2)</f>
        <v>32.729999999999997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107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14</v>
      </c>
      <c r="B46" s="161" t="s">
        <v>153</v>
      </c>
      <c r="C46" s="192" t="s">
        <v>154</v>
      </c>
      <c r="D46" s="163" t="s">
        <v>106</v>
      </c>
      <c r="E46" s="168">
        <v>344.5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15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0.04</v>
      </c>
      <c r="U46" s="163">
        <f>ROUND(E46*T46,2)</f>
        <v>13.78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107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15</v>
      </c>
      <c r="B47" s="161" t="s">
        <v>155</v>
      </c>
      <c r="C47" s="192" t="s">
        <v>156</v>
      </c>
      <c r="D47" s="163" t="s">
        <v>106</v>
      </c>
      <c r="E47" s="168">
        <v>130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15</v>
      </c>
      <c r="M47" s="172">
        <f>G47*(1+L47/100)</f>
        <v>0</v>
      </c>
      <c r="N47" s="163">
        <v>0</v>
      </c>
      <c r="O47" s="163">
        <f>ROUND(E47*N47,5)</f>
        <v>0</v>
      </c>
      <c r="P47" s="163">
        <v>0</v>
      </c>
      <c r="Q47" s="163">
        <f>ROUND(E47*P47,5)</f>
        <v>0</v>
      </c>
      <c r="R47" s="163"/>
      <c r="S47" s="163"/>
      <c r="T47" s="164">
        <v>0</v>
      </c>
      <c r="U47" s="163">
        <f>ROUND(E47*T47,2)</f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107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16</v>
      </c>
      <c r="B48" s="161" t="s">
        <v>157</v>
      </c>
      <c r="C48" s="192" t="s">
        <v>158</v>
      </c>
      <c r="D48" s="163" t="s">
        <v>106</v>
      </c>
      <c r="E48" s="168">
        <v>344.5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15</v>
      </c>
      <c r="M48" s="172">
        <f>G48*(1+L48/100)</f>
        <v>0</v>
      </c>
      <c r="N48" s="163">
        <v>0</v>
      </c>
      <c r="O48" s="163">
        <f>ROUND(E48*N48,5)</f>
        <v>0</v>
      </c>
      <c r="P48" s="163">
        <v>0</v>
      </c>
      <c r="Q48" s="163">
        <f>ROUND(E48*P48,5)</f>
        <v>0</v>
      </c>
      <c r="R48" s="163"/>
      <c r="S48" s="163"/>
      <c r="T48" s="164">
        <v>0.02</v>
      </c>
      <c r="U48" s="163">
        <f>ROUND(E48*T48,2)</f>
        <v>6.89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107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x14ac:dyDescent="0.2">
      <c r="A49" s="155" t="s">
        <v>102</v>
      </c>
      <c r="B49" s="162" t="s">
        <v>61</v>
      </c>
      <c r="C49" s="194" t="s">
        <v>62</v>
      </c>
      <c r="D49" s="166"/>
      <c r="E49" s="170"/>
      <c r="F49" s="173"/>
      <c r="G49" s="173">
        <f>SUMIF(AE50:AE57,"&lt;&gt;NOR",G50:G57)</f>
        <v>0</v>
      </c>
      <c r="H49" s="173"/>
      <c r="I49" s="173">
        <f>SUM(I50:I57)</f>
        <v>0</v>
      </c>
      <c r="J49" s="173"/>
      <c r="K49" s="173">
        <f>SUM(K50:K57)</f>
        <v>0</v>
      </c>
      <c r="L49" s="173"/>
      <c r="M49" s="173">
        <f>SUM(M50:M57)</f>
        <v>0</v>
      </c>
      <c r="N49" s="166"/>
      <c r="O49" s="166">
        <f>SUM(O50:O57)</f>
        <v>0</v>
      </c>
      <c r="P49" s="166"/>
      <c r="Q49" s="166">
        <f>SUM(Q50:Q57)</f>
        <v>13.199640000000002</v>
      </c>
      <c r="R49" s="166"/>
      <c r="S49" s="166"/>
      <c r="T49" s="167"/>
      <c r="U49" s="166">
        <f>SUM(U50:U57)</f>
        <v>77.039999999999992</v>
      </c>
      <c r="AE49" t="s">
        <v>103</v>
      </c>
    </row>
    <row r="50" spans="1:60" ht="22.5" outlineLevel="1" x14ac:dyDescent="0.2">
      <c r="A50" s="154">
        <v>17</v>
      </c>
      <c r="B50" s="161" t="s">
        <v>159</v>
      </c>
      <c r="C50" s="192" t="s">
        <v>160</v>
      </c>
      <c r="D50" s="163" t="s">
        <v>106</v>
      </c>
      <c r="E50" s="168">
        <v>75.86</v>
      </c>
      <c r="F50" s="171"/>
      <c r="G50" s="172">
        <f>ROUND(E50*F50,2)</f>
        <v>0</v>
      </c>
      <c r="H50" s="171"/>
      <c r="I50" s="172">
        <f>ROUND(E50*H50,2)</f>
        <v>0</v>
      </c>
      <c r="J50" s="171"/>
      <c r="K50" s="172">
        <f>ROUND(E50*J50,2)</f>
        <v>0</v>
      </c>
      <c r="L50" s="172">
        <v>15</v>
      </c>
      <c r="M50" s="172">
        <f>G50*(1+L50/100)</f>
        <v>0</v>
      </c>
      <c r="N50" s="163">
        <v>0</v>
      </c>
      <c r="O50" s="163">
        <f>ROUND(E50*N50,5)</f>
        <v>0</v>
      </c>
      <c r="P50" s="163">
        <v>0.02</v>
      </c>
      <c r="Q50" s="163">
        <f>ROUND(E50*P50,5)</f>
        <v>1.5172000000000001</v>
      </c>
      <c r="R50" s="163"/>
      <c r="S50" s="163"/>
      <c r="T50" s="164">
        <v>0.23</v>
      </c>
      <c r="U50" s="163">
        <f>ROUND(E50*T50,2)</f>
        <v>17.45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107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1"/>
      <c r="C51" s="250" t="s">
        <v>144</v>
      </c>
      <c r="D51" s="251"/>
      <c r="E51" s="252"/>
      <c r="F51" s="253"/>
      <c r="G51" s="254"/>
      <c r="H51" s="172"/>
      <c r="I51" s="172"/>
      <c r="J51" s="172"/>
      <c r="K51" s="172"/>
      <c r="L51" s="172"/>
      <c r="M51" s="172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113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6" t="str">
        <f>C51</f>
        <v>lodžie</v>
      </c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1"/>
      <c r="C52" s="193" t="s">
        <v>145</v>
      </c>
      <c r="D52" s="165"/>
      <c r="E52" s="169">
        <v>75.86</v>
      </c>
      <c r="F52" s="172"/>
      <c r="G52" s="172"/>
      <c r="H52" s="172"/>
      <c r="I52" s="172"/>
      <c r="J52" s="172"/>
      <c r="K52" s="172"/>
      <c r="L52" s="172"/>
      <c r="M52" s="172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109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18</v>
      </c>
      <c r="B53" s="161" t="s">
        <v>161</v>
      </c>
      <c r="C53" s="192" t="s">
        <v>162</v>
      </c>
      <c r="D53" s="163" t="s">
        <v>163</v>
      </c>
      <c r="E53" s="168">
        <v>3.4005999999999998</v>
      </c>
      <c r="F53" s="171"/>
      <c r="G53" s="172">
        <f>ROUND(E53*F53,2)</f>
        <v>0</v>
      </c>
      <c r="H53" s="171"/>
      <c r="I53" s="172">
        <f>ROUND(E53*H53,2)</f>
        <v>0</v>
      </c>
      <c r="J53" s="171"/>
      <c r="K53" s="172">
        <f>ROUND(E53*J53,2)</f>
        <v>0</v>
      </c>
      <c r="L53" s="172">
        <v>15</v>
      </c>
      <c r="M53" s="172">
        <f>G53*(1+L53/100)</f>
        <v>0</v>
      </c>
      <c r="N53" s="163">
        <v>0</v>
      </c>
      <c r="O53" s="163">
        <f>ROUND(E53*N53,5)</f>
        <v>0</v>
      </c>
      <c r="P53" s="163">
        <v>2.2000000000000002</v>
      </c>
      <c r="Q53" s="163">
        <f>ROUND(E53*P53,5)</f>
        <v>7.4813200000000002</v>
      </c>
      <c r="R53" s="163"/>
      <c r="S53" s="163"/>
      <c r="T53" s="164">
        <v>11.32</v>
      </c>
      <c r="U53" s="163">
        <f>ROUND(E53*T53,2)</f>
        <v>38.49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107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1"/>
      <c r="C54" s="250" t="s">
        <v>144</v>
      </c>
      <c r="D54" s="251"/>
      <c r="E54" s="252"/>
      <c r="F54" s="253"/>
      <c r="G54" s="254"/>
      <c r="H54" s="172"/>
      <c r="I54" s="172"/>
      <c r="J54" s="172"/>
      <c r="K54" s="172"/>
      <c r="L54" s="172"/>
      <c r="M54" s="172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113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6" t="str">
        <f>C54</f>
        <v>lodžie</v>
      </c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1"/>
      <c r="C55" s="193" t="s">
        <v>164</v>
      </c>
      <c r="D55" s="165"/>
      <c r="E55" s="169">
        <v>3.4005999999999998</v>
      </c>
      <c r="F55" s="172"/>
      <c r="G55" s="172"/>
      <c r="H55" s="172"/>
      <c r="I55" s="172"/>
      <c r="J55" s="172"/>
      <c r="K55" s="172"/>
      <c r="L55" s="172"/>
      <c r="M55" s="172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109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54">
        <v>19</v>
      </c>
      <c r="B56" s="161" t="s">
        <v>165</v>
      </c>
      <c r="C56" s="192" t="s">
        <v>166</v>
      </c>
      <c r="D56" s="163" t="s">
        <v>163</v>
      </c>
      <c r="E56" s="168">
        <v>1.9096</v>
      </c>
      <c r="F56" s="171"/>
      <c r="G56" s="172">
        <f>ROUND(E56*F56,2)</f>
        <v>0</v>
      </c>
      <c r="H56" s="171"/>
      <c r="I56" s="172">
        <f>ROUND(E56*H56,2)</f>
        <v>0</v>
      </c>
      <c r="J56" s="171"/>
      <c r="K56" s="172">
        <f>ROUND(E56*J56,2)</f>
        <v>0</v>
      </c>
      <c r="L56" s="172">
        <v>15</v>
      </c>
      <c r="M56" s="172">
        <f>G56*(1+L56/100)</f>
        <v>0</v>
      </c>
      <c r="N56" s="163">
        <v>0</v>
      </c>
      <c r="O56" s="163">
        <f>ROUND(E56*N56,5)</f>
        <v>0</v>
      </c>
      <c r="P56" s="163">
        <v>2.2000000000000002</v>
      </c>
      <c r="Q56" s="163">
        <f>ROUND(E56*P56,5)</f>
        <v>4.2011200000000004</v>
      </c>
      <c r="R56" s="163"/>
      <c r="S56" s="163"/>
      <c r="T56" s="164">
        <v>11.05</v>
      </c>
      <c r="U56" s="163">
        <f>ROUND(E56*T56,2)</f>
        <v>21.1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107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54"/>
      <c r="B57" s="161"/>
      <c r="C57" s="193" t="s">
        <v>167</v>
      </c>
      <c r="D57" s="165"/>
      <c r="E57" s="169">
        <v>1.9096</v>
      </c>
      <c r="F57" s="172"/>
      <c r="G57" s="172"/>
      <c r="H57" s="172"/>
      <c r="I57" s="172"/>
      <c r="J57" s="172"/>
      <c r="K57" s="172"/>
      <c r="L57" s="172"/>
      <c r="M57" s="172"/>
      <c r="N57" s="163"/>
      <c r="O57" s="163"/>
      <c r="P57" s="163"/>
      <c r="Q57" s="163"/>
      <c r="R57" s="163"/>
      <c r="S57" s="163"/>
      <c r="T57" s="164"/>
      <c r="U57" s="163"/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109</v>
      </c>
      <c r="AF57" s="153">
        <v>0</v>
      </c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x14ac:dyDescent="0.2">
      <c r="A58" s="155" t="s">
        <v>102</v>
      </c>
      <c r="B58" s="162" t="s">
        <v>63</v>
      </c>
      <c r="C58" s="194" t="s">
        <v>64</v>
      </c>
      <c r="D58" s="166"/>
      <c r="E58" s="170"/>
      <c r="F58" s="173"/>
      <c r="G58" s="173">
        <f>SUMIF(AE59:AE71,"&lt;&gt;NOR",G59:G71)</f>
        <v>0</v>
      </c>
      <c r="H58" s="173"/>
      <c r="I58" s="173">
        <f>SUM(I59:I71)</f>
        <v>0</v>
      </c>
      <c r="J58" s="173"/>
      <c r="K58" s="173">
        <f>SUM(K59:K71)</f>
        <v>0</v>
      </c>
      <c r="L58" s="173"/>
      <c r="M58" s="173">
        <f>SUM(M59:M71)</f>
        <v>0</v>
      </c>
      <c r="N58" s="166"/>
      <c r="O58" s="166">
        <f>SUM(O59:O71)</f>
        <v>0</v>
      </c>
      <c r="P58" s="166"/>
      <c r="Q58" s="166">
        <f>SUM(Q59:Q71)</f>
        <v>1.264</v>
      </c>
      <c r="R58" s="166"/>
      <c r="S58" s="166"/>
      <c r="T58" s="167"/>
      <c r="U58" s="166">
        <f>SUM(U59:U71)</f>
        <v>102.14999999999999</v>
      </c>
      <c r="AE58" t="s">
        <v>103</v>
      </c>
    </row>
    <row r="59" spans="1:60" outlineLevel="1" x14ac:dyDescent="0.2">
      <c r="A59" s="154">
        <v>20</v>
      </c>
      <c r="B59" s="161" t="s">
        <v>168</v>
      </c>
      <c r="C59" s="192" t="s">
        <v>169</v>
      </c>
      <c r="D59" s="163" t="s">
        <v>133</v>
      </c>
      <c r="E59" s="168">
        <v>126.4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15</v>
      </c>
      <c r="M59" s="172">
        <f>G59*(1+L59/100)</f>
        <v>0</v>
      </c>
      <c r="N59" s="163">
        <v>0</v>
      </c>
      <c r="O59" s="163">
        <f>ROUND(E59*N59,5)</f>
        <v>0</v>
      </c>
      <c r="P59" s="163">
        <v>0.01</v>
      </c>
      <c r="Q59" s="163">
        <f>ROUND(E59*P59,5)</f>
        <v>1.264</v>
      </c>
      <c r="R59" s="163"/>
      <c r="S59" s="163"/>
      <c r="T59" s="164">
        <v>0.32</v>
      </c>
      <c r="U59" s="163">
        <f>ROUND(E59*T59,2)</f>
        <v>40.450000000000003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107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1"/>
      <c r="C60" s="193" t="s">
        <v>170</v>
      </c>
      <c r="D60" s="165"/>
      <c r="E60" s="169">
        <v>126.4</v>
      </c>
      <c r="F60" s="172"/>
      <c r="G60" s="172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109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21</v>
      </c>
      <c r="B61" s="161" t="s">
        <v>171</v>
      </c>
      <c r="C61" s="192" t="s">
        <v>172</v>
      </c>
      <c r="D61" s="163" t="s">
        <v>173</v>
      </c>
      <c r="E61" s="168">
        <v>14.519600000000001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15</v>
      </c>
      <c r="M61" s="172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0.93</v>
      </c>
      <c r="U61" s="163">
        <f>ROUND(E61*T61,2)</f>
        <v>13.5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107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1"/>
      <c r="C62" s="193" t="s">
        <v>174</v>
      </c>
      <c r="D62" s="165"/>
      <c r="E62" s="169">
        <v>14.519600000000001</v>
      </c>
      <c r="F62" s="172"/>
      <c r="G62" s="172"/>
      <c r="H62" s="172"/>
      <c r="I62" s="172"/>
      <c r="J62" s="172"/>
      <c r="K62" s="172"/>
      <c r="L62" s="172"/>
      <c r="M62" s="172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109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22</v>
      </c>
      <c r="B63" s="161" t="s">
        <v>175</v>
      </c>
      <c r="C63" s="192" t="s">
        <v>176</v>
      </c>
      <c r="D63" s="163" t="s">
        <v>173</v>
      </c>
      <c r="E63" s="168">
        <v>14.519600000000001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15</v>
      </c>
      <c r="M63" s="172">
        <f>G63*(1+L63/100)</f>
        <v>0</v>
      </c>
      <c r="N63" s="163">
        <v>0</v>
      </c>
      <c r="O63" s="163">
        <f>ROUND(E63*N63,5)</f>
        <v>0</v>
      </c>
      <c r="P63" s="163">
        <v>0</v>
      </c>
      <c r="Q63" s="163">
        <f>ROUND(E63*P63,5)</f>
        <v>0</v>
      </c>
      <c r="R63" s="163"/>
      <c r="S63" s="163"/>
      <c r="T63" s="164">
        <v>0.65</v>
      </c>
      <c r="U63" s="163">
        <f>ROUND(E63*T63,2)</f>
        <v>9.44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107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>
        <v>23</v>
      </c>
      <c r="B64" s="161" t="s">
        <v>177</v>
      </c>
      <c r="C64" s="192" t="s">
        <v>178</v>
      </c>
      <c r="D64" s="163" t="s">
        <v>173</v>
      </c>
      <c r="E64" s="168">
        <v>14.519600000000001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15</v>
      </c>
      <c r="M64" s="172">
        <f>G64*(1+L64/100)</f>
        <v>0</v>
      </c>
      <c r="N64" s="163">
        <v>0</v>
      </c>
      <c r="O64" s="163">
        <f>ROUND(E64*N64,5)</f>
        <v>0</v>
      </c>
      <c r="P64" s="163">
        <v>0</v>
      </c>
      <c r="Q64" s="163">
        <f>ROUND(E64*P64,5)</f>
        <v>0</v>
      </c>
      <c r="R64" s="163"/>
      <c r="S64" s="163"/>
      <c r="T64" s="164">
        <v>0.94</v>
      </c>
      <c r="U64" s="163">
        <f>ROUND(E64*T64,2)</f>
        <v>13.65</v>
      </c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107</v>
      </c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24</v>
      </c>
      <c r="B65" s="161" t="s">
        <v>179</v>
      </c>
      <c r="C65" s="192" t="s">
        <v>180</v>
      </c>
      <c r="D65" s="163" t="s">
        <v>173</v>
      </c>
      <c r="E65" s="168">
        <v>87.117599999999996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15</v>
      </c>
      <c r="M65" s="172">
        <f>G65*(1+L65/100)</f>
        <v>0</v>
      </c>
      <c r="N65" s="163">
        <v>0</v>
      </c>
      <c r="O65" s="163">
        <f>ROUND(E65*N65,5)</f>
        <v>0</v>
      </c>
      <c r="P65" s="163">
        <v>0</v>
      </c>
      <c r="Q65" s="163">
        <f>ROUND(E65*P65,5)</f>
        <v>0</v>
      </c>
      <c r="R65" s="163"/>
      <c r="S65" s="163"/>
      <c r="T65" s="164">
        <v>0.1</v>
      </c>
      <c r="U65" s="163">
        <f>ROUND(E65*T65,2)</f>
        <v>8.7100000000000009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107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1"/>
      <c r="C66" s="193" t="s">
        <v>181</v>
      </c>
      <c r="D66" s="165"/>
      <c r="E66" s="169">
        <v>87.117599999999996</v>
      </c>
      <c r="F66" s="172"/>
      <c r="G66" s="172"/>
      <c r="H66" s="172"/>
      <c r="I66" s="172"/>
      <c r="J66" s="172"/>
      <c r="K66" s="172"/>
      <c r="L66" s="172"/>
      <c r="M66" s="172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109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25</v>
      </c>
      <c r="B67" s="161" t="s">
        <v>182</v>
      </c>
      <c r="C67" s="192" t="s">
        <v>183</v>
      </c>
      <c r="D67" s="163" t="s">
        <v>173</v>
      </c>
      <c r="E67" s="168">
        <v>14.519600000000001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15</v>
      </c>
      <c r="M67" s="172">
        <f>G67*(1+L67/100)</f>
        <v>0</v>
      </c>
      <c r="N67" s="163">
        <v>0</v>
      </c>
      <c r="O67" s="163">
        <f>ROUND(E67*N67,5)</f>
        <v>0</v>
      </c>
      <c r="P67" s="163">
        <v>0</v>
      </c>
      <c r="Q67" s="163">
        <f>ROUND(E67*P67,5)</f>
        <v>0</v>
      </c>
      <c r="R67" s="163"/>
      <c r="S67" s="163"/>
      <c r="T67" s="164">
        <v>0.64</v>
      </c>
      <c r="U67" s="163">
        <f>ROUND(E67*T67,2)</f>
        <v>9.2899999999999991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107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>
        <v>26</v>
      </c>
      <c r="B68" s="161" t="s">
        <v>184</v>
      </c>
      <c r="C68" s="192" t="s">
        <v>185</v>
      </c>
      <c r="D68" s="163" t="s">
        <v>173</v>
      </c>
      <c r="E68" s="168">
        <v>14.519600000000001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15</v>
      </c>
      <c r="M68" s="172">
        <f>G68*(1+L68/100)</f>
        <v>0</v>
      </c>
      <c r="N68" s="163">
        <v>0</v>
      </c>
      <c r="O68" s="163">
        <f>ROUND(E68*N68,5)</f>
        <v>0</v>
      </c>
      <c r="P68" s="163">
        <v>0</v>
      </c>
      <c r="Q68" s="163">
        <f>ROUND(E68*P68,5)</f>
        <v>0</v>
      </c>
      <c r="R68" s="163"/>
      <c r="S68" s="163"/>
      <c r="T68" s="164">
        <v>0.49</v>
      </c>
      <c r="U68" s="163">
        <f>ROUND(E68*T68,2)</f>
        <v>7.11</v>
      </c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107</v>
      </c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27</v>
      </c>
      <c r="B69" s="161" t="s">
        <v>186</v>
      </c>
      <c r="C69" s="192" t="s">
        <v>187</v>
      </c>
      <c r="D69" s="163" t="s">
        <v>173</v>
      </c>
      <c r="E69" s="168">
        <v>58.078400000000002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15</v>
      </c>
      <c r="M69" s="172">
        <f>G69*(1+L69/100)</f>
        <v>0</v>
      </c>
      <c r="N69" s="163">
        <v>0</v>
      </c>
      <c r="O69" s="163">
        <f>ROUND(E69*N69,5)</f>
        <v>0</v>
      </c>
      <c r="P69" s="163">
        <v>0</v>
      </c>
      <c r="Q69" s="163">
        <f>ROUND(E69*P69,5)</f>
        <v>0</v>
      </c>
      <c r="R69" s="163"/>
      <c r="S69" s="163"/>
      <c r="T69" s="164">
        <v>0</v>
      </c>
      <c r="U69" s="163">
        <f>ROUND(E69*T69,2)</f>
        <v>0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107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1"/>
      <c r="C70" s="193" t="s">
        <v>188</v>
      </c>
      <c r="D70" s="165"/>
      <c r="E70" s="169">
        <v>58.078400000000002</v>
      </c>
      <c r="F70" s="172"/>
      <c r="G70" s="172"/>
      <c r="H70" s="172"/>
      <c r="I70" s="172"/>
      <c r="J70" s="172"/>
      <c r="K70" s="172"/>
      <c r="L70" s="172"/>
      <c r="M70" s="172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109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>
        <v>28</v>
      </c>
      <c r="B71" s="161" t="s">
        <v>189</v>
      </c>
      <c r="C71" s="192" t="s">
        <v>190</v>
      </c>
      <c r="D71" s="163" t="s">
        <v>173</v>
      </c>
      <c r="E71" s="168">
        <v>14.519600000000001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15</v>
      </c>
      <c r="M71" s="172">
        <f>G71*(1+L71/100)</f>
        <v>0</v>
      </c>
      <c r="N71" s="163">
        <v>0</v>
      </c>
      <c r="O71" s="163">
        <f>ROUND(E71*N71,5)</f>
        <v>0</v>
      </c>
      <c r="P71" s="163">
        <v>0</v>
      </c>
      <c r="Q71" s="163">
        <f>ROUND(E71*P71,5)</f>
        <v>0</v>
      </c>
      <c r="R71" s="163"/>
      <c r="S71" s="163"/>
      <c r="T71" s="164">
        <v>0</v>
      </c>
      <c r="U71" s="163">
        <f>ROUND(E71*T71,2)</f>
        <v>0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107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x14ac:dyDescent="0.2">
      <c r="A72" s="155" t="s">
        <v>102</v>
      </c>
      <c r="B72" s="162" t="s">
        <v>65</v>
      </c>
      <c r="C72" s="194" t="s">
        <v>66</v>
      </c>
      <c r="D72" s="166"/>
      <c r="E72" s="170"/>
      <c r="F72" s="173"/>
      <c r="G72" s="173">
        <f>SUMIF(AE73:AE74,"&lt;&gt;NOR",G73:G74)</f>
        <v>0</v>
      </c>
      <c r="H72" s="173"/>
      <c r="I72" s="173">
        <f>SUM(I73:I74)</f>
        <v>0</v>
      </c>
      <c r="J72" s="173"/>
      <c r="K72" s="173">
        <f>SUM(K73:K74)</f>
        <v>0</v>
      </c>
      <c r="L72" s="173"/>
      <c r="M72" s="173">
        <f>SUM(M73:M74)</f>
        <v>0</v>
      </c>
      <c r="N72" s="166"/>
      <c r="O72" s="166">
        <f>SUM(O73:O74)</f>
        <v>0</v>
      </c>
      <c r="P72" s="166"/>
      <c r="Q72" s="166">
        <f>SUM(Q73:Q74)</f>
        <v>0</v>
      </c>
      <c r="R72" s="166"/>
      <c r="S72" s="166"/>
      <c r="T72" s="167"/>
      <c r="U72" s="166">
        <f>SUM(U73:U74)</f>
        <v>37.53</v>
      </c>
      <c r="AE72" t="s">
        <v>103</v>
      </c>
    </row>
    <row r="73" spans="1:60" outlineLevel="1" x14ac:dyDescent="0.2">
      <c r="A73" s="154">
        <v>29</v>
      </c>
      <c r="B73" s="161" t="s">
        <v>191</v>
      </c>
      <c r="C73" s="192" t="s">
        <v>192</v>
      </c>
      <c r="D73" s="163" t="s">
        <v>173</v>
      </c>
      <c r="E73" s="168">
        <v>19.857900000000001</v>
      </c>
      <c r="F73" s="171"/>
      <c r="G73" s="172">
        <f>ROUND(E73*F73,2)</f>
        <v>0</v>
      </c>
      <c r="H73" s="171"/>
      <c r="I73" s="172">
        <f>ROUND(E73*H73,2)</f>
        <v>0</v>
      </c>
      <c r="J73" s="171"/>
      <c r="K73" s="172">
        <f>ROUND(E73*J73,2)</f>
        <v>0</v>
      </c>
      <c r="L73" s="172">
        <v>15</v>
      </c>
      <c r="M73" s="172">
        <f>G73*(1+L73/100)</f>
        <v>0</v>
      </c>
      <c r="N73" s="163">
        <v>0</v>
      </c>
      <c r="O73" s="163">
        <f>ROUND(E73*N73,5)</f>
        <v>0</v>
      </c>
      <c r="P73" s="163">
        <v>0</v>
      </c>
      <c r="Q73" s="163">
        <f>ROUND(E73*P73,5)</f>
        <v>0</v>
      </c>
      <c r="R73" s="163"/>
      <c r="S73" s="163"/>
      <c r="T73" s="164">
        <v>1.89</v>
      </c>
      <c r="U73" s="163">
        <f>ROUND(E73*T73,2)</f>
        <v>37.53</v>
      </c>
      <c r="V73" s="153"/>
      <c r="W73" s="153"/>
      <c r="X73" s="153"/>
      <c r="Y73" s="153"/>
      <c r="Z73" s="153"/>
      <c r="AA73" s="153"/>
      <c r="AB73" s="153"/>
      <c r="AC73" s="153"/>
      <c r="AD73" s="153"/>
      <c r="AE73" s="153" t="s">
        <v>107</v>
      </c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54"/>
      <c r="B74" s="161"/>
      <c r="C74" s="193" t="s">
        <v>193</v>
      </c>
      <c r="D74" s="165"/>
      <c r="E74" s="169">
        <v>19.857900000000001</v>
      </c>
      <c r="F74" s="172"/>
      <c r="G74" s="172"/>
      <c r="H74" s="172"/>
      <c r="I74" s="172"/>
      <c r="J74" s="172"/>
      <c r="K74" s="172"/>
      <c r="L74" s="172"/>
      <c r="M74" s="172"/>
      <c r="N74" s="163"/>
      <c r="O74" s="163"/>
      <c r="P74" s="163"/>
      <c r="Q74" s="163"/>
      <c r="R74" s="163"/>
      <c r="S74" s="163"/>
      <c r="T74" s="164"/>
      <c r="U74" s="163"/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109</v>
      </c>
      <c r="AF74" s="153">
        <v>0</v>
      </c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x14ac:dyDescent="0.2">
      <c r="A75" s="155" t="s">
        <v>102</v>
      </c>
      <c r="B75" s="162" t="s">
        <v>67</v>
      </c>
      <c r="C75" s="194" t="s">
        <v>68</v>
      </c>
      <c r="D75" s="166"/>
      <c r="E75" s="170"/>
      <c r="F75" s="173"/>
      <c r="G75" s="173">
        <f>SUMIF(AE76:AE82,"&lt;&gt;NOR",G76:G82)</f>
        <v>0</v>
      </c>
      <c r="H75" s="173"/>
      <c r="I75" s="173">
        <f>SUM(I76:I82)</f>
        <v>0</v>
      </c>
      <c r="J75" s="173"/>
      <c r="K75" s="173">
        <f>SUM(K76:K82)</f>
        <v>0</v>
      </c>
      <c r="L75" s="173"/>
      <c r="M75" s="173">
        <f>SUM(M76:M82)</f>
        <v>0</v>
      </c>
      <c r="N75" s="166"/>
      <c r="O75" s="166">
        <f>SUM(O76:O82)</f>
        <v>0.54813000000000001</v>
      </c>
      <c r="P75" s="166"/>
      <c r="Q75" s="166">
        <f>SUM(Q76:Q82)</f>
        <v>0</v>
      </c>
      <c r="R75" s="166"/>
      <c r="S75" s="166"/>
      <c r="T75" s="167"/>
      <c r="U75" s="166">
        <f>SUM(U76:U82)</f>
        <v>35.690000000000005</v>
      </c>
      <c r="AE75" t="s">
        <v>103</v>
      </c>
    </row>
    <row r="76" spans="1:60" ht="22.5" outlineLevel="1" x14ac:dyDescent="0.2">
      <c r="A76" s="154">
        <v>30</v>
      </c>
      <c r="B76" s="161" t="s">
        <v>194</v>
      </c>
      <c r="C76" s="192" t="s">
        <v>195</v>
      </c>
      <c r="D76" s="163" t="s">
        <v>106</v>
      </c>
      <c r="E76" s="168">
        <v>75.86</v>
      </c>
      <c r="F76" s="171"/>
      <c r="G76" s="172">
        <f>ROUND(E76*F76,2)</f>
        <v>0</v>
      </c>
      <c r="H76" s="171"/>
      <c r="I76" s="172">
        <f>ROUND(E76*H76,2)</f>
        <v>0</v>
      </c>
      <c r="J76" s="171"/>
      <c r="K76" s="172">
        <f>ROUND(E76*J76,2)</f>
        <v>0</v>
      </c>
      <c r="L76" s="172">
        <v>15</v>
      </c>
      <c r="M76" s="172">
        <f>G76*(1+L76/100)</f>
        <v>0</v>
      </c>
      <c r="N76" s="163">
        <v>6.62E-3</v>
      </c>
      <c r="O76" s="163">
        <f>ROUND(E76*N76,5)</f>
        <v>0.50219000000000003</v>
      </c>
      <c r="P76" s="163">
        <v>0</v>
      </c>
      <c r="Q76" s="163">
        <f>ROUND(E76*P76,5)</f>
        <v>0</v>
      </c>
      <c r="R76" s="163"/>
      <c r="S76" s="163"/>
      <c r="T76" s="164">
        <v>0.25</v>
      </c>
      <c r="U76" s="163">
        <f>ROUND(E76*T76,2)</f>
        <v>18.97</v>
      </c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107</v>
      </c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1"/>
      <c r="C77" s="250" t="s">
        <v>144</v>
      </c>
      <c r="D77" s="251"/>
      <c r="E77" s="252"/>
      <c r="F77" s="253"/>
      <c r="G77" s="254"/>
      <c r="H77" s="172"/>
      <c r="I77" s="172"/>
      <c r="J77" s="172"/>
      <c r="K77" s="172"/>
      <c r="L77" s="172"/>
      <c r="M77" s="172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113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6" t="str">
        <f>C77</f>
        <v>lodžie</v>
      </c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1"/>
      <c r="C78" s="193" t="s">
        <v>145</v>
      </c>
      <c r="D78" s="165"/>
      <c r="E78" s="169">
        <v>75.86</v>
      </c>
      <c r="F78" s="172"/>
      <c r="G78" s="172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109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>
        <v>31</v>
      </c>
      <c r="B79" s="161" t="s">
        <v>196</v>
      </c>
      <c r="C79" s="192" t="s">
        <v>197</v>
      </c>
      <c r="D79" s="163" t="s">
        <v>133</v>
      </c>
      <c r="E79" s="168">
        <v>158.4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15</v>
      </c>
      <c r="M79" s="172">
        <f>G79*(1+L79/100)</f>
        <v>0</v>
      </c>
      <c r="N79" s="163">
        <v>2.9E-4</v>
      </c>
      <c r="O79" s="163">
        <f>ROUND(E79*N79,5)</f>
        <v>4.5940000000000002E-2</v>
      </c>
      <c r="P79" s="163">
        <v>0</v>
      </c>
      <c r="Q79" s="163">
        <f>ROUND(E79*P79,5)</f>
        <v>0</v>
      </c>
      <c r="R79" s="163"/>
      <c r="S79" s="163"/>
      <c r="T79" s="164">
        <v>0.1</v>
      </c>
      <c r="U79" s="163">
        <f>ROUND(E79*T79,2)</f>
        <v>15.84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107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1"/>
      <c r="C80" s="250" t="s">
        <v>198</v>
      </c>
      <c r="D80" s="251"/>
      <c r="E80" s="252"/>
      <c r="F80" s="253"/>
      <c r="G80" s="254"/>
      <c r="H80" s="172"/>
      <c r="I80" s="172"/>
      <c r="J80" s="172"/>
      <c r="K80" s="172"/>
      <c r="L80" s="172"/>
      <c r="M80" s="172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113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6" t="str">
        <f>C80</f>
        <v>celý obvod dlažby</v>
      </c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1"/>
      <c r="C81" s="193" t="s">
        <v>199</v>
      </c>
      <c r="D81" s="165"/>
      <c r="E81" s="169">
        <v>158.4</v>
      </c>
      <c r="F81" s="172"/>
      <c r="G81" s="172"/>
      <c r="H81" s="172"/>
      <c r="I81" s="172"/>
      <c r="J81" s="172"/>
      <c r="K81" s="172"/>
      <c r="L81" s="172"/>
      <c r="M81" s="172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109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>
        <v>32</v>
      </c>
      <c r="B82" s="161" t="s">
        <v>200</v>
      </c>
      <c r="C82" s="192" t="s">
        <v>201</v>
      </c>
      <c r="D82" s="163" t="s">
        <v>173</v>
      </c>
      <c r="E82" s="168">
        <v>0.54810000000000003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15</v>
      </c>
      <c r="M82" s="172">
        <f>G82*(1+L82/100)</f>
        <v>0</v>
      </c>
      <c r="N82" s="163">
        <v>0</v>
      </c>
      <c r="O82" s="163">
        <f>ROUND(E82*N82,5)</f>
        <v>0</v>
      </c>
      <c r="P82" s="163">
        <v>0</v>
      </c>
      <c r="Q82" s="163">
        <f>ROUND(E82*P82,5)</f>
        <v>0</v>
      </c>
      <c r="R82" s="163"/>
      <c r="S82" s="163"/>
      <c r="T82" s="164">
        <v>1.5980000000000001</v>
      </c>
      <c r="U82" s="163">
        <f>ROUND(E82*T82,2)</f>
        <v>0.88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107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x14ac:dyDescent="0.2">
      <c r="A83" s="155" t="s">
        <v>102</v>
      </c>
      <c r="B83" s="162" t="s">
        <v>69</v>
      </c>
      <c r="C83" s="194" t="s">
        <v>70</v>
      </c>
      <c r="D83" s="166"/>
      <c r="E83" s="170"/>
      <c r="F83" s="173"/>
      <c r="G83" s="173">
        <f>SUMIF(AE84:AE89,"&lt;&gt;NOR",G84:G89)</f>
        <v>0</v>
      </c>
      <c r="H83" s="173"/>
      <c r="I83" s="173">
        <f>SUM(I84:I89)</f>
        <v>0</v>
      </c>
      <c r="J83" s="173"/>
      <c r="K83" s="173">
        <f>SUM(K84:K89)</f>
        <v>0</v>
      </c>
      <c r="L83" s="173"/>
      <c r="M83" s="173">
        <f>SUM(M84:M89)</f>
        <v>0</v>
      </c>
      <c r="N83" s="166"/>
      <c r="O83" s="166">
        <f>SUM(O84:O89)</f>
        <v>0.1024</v>
      </c>
      <c r="P83" s="166"/>
      <c r="Q83" s="166">
        <f>SUM(Q84:Q89)</f>
        <v>5.6000000000000001E-2</v>
      </c>
      <c r="R83" s="166"/>
      <c r="S83" s="166"/>
      <c r="T83" s="167"/>
      <c r="U83" s="166">
        <f>SUM(U84:U89)</f>
        <v>23.24</v>
      </c>
      <c r="AE83" t="s">
        <v>103</v>
      </c>
    </row>
    <row r="84" spans="1:60" ht="22.5" outlineLevel="1" x14ac:dyDescent="0.2">
      <c r="A84" s="154">
        <v>33</v>
      </c>
      <c r="B84" s="161" t="s">
        <v>202</v>
      </c>
      <c r="C84" s="192" t="s">
        <v>203</v>
      </c>
      <c r="D84" s="163" t="s">
        <v>133</v>
      </c>
      <c r="E84" s="168">
        <v>32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15</v>
      </c>
      <c r="M84" s="172">
        <f>G84*(1+L84/100)</f>
        <v>0</v>
      </c>
      <c r="N84" s="163">
        <v>0</v>
      </c>
      <c r="O84" s="163">
        <f>ROUND(E84*N84,5)</f>
        <v>0</v>
      </c>
      <c r="P84" s="163">
        <v>1.75E-3</v>
      </c>
      <c r="Q84" s="163">
        <f>ROUND(E84*P84,5)</f>
        <v>5.6000000000000001E-2</v>
      </c>
      <c r="R84" s="163"/>
      <c r="S84" s="163"/>
      <c r="T84" s="164">
        <v>7.0000000000000007E-2</v>
      </c>
      <c r="U84" s="163">
        <f>ROUND(E84*T84,2)</f>
        <v>2.2400000000000002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107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1"/>
      <c r="C85" s="193" t="s">
        <v>204</v>
      </c>
      <c r="D85" s="165"/>
      <c r="E85" s="169">
        <v>32</v>
      </c>
      <c r="F85" s="172"/>
      <c r="G85" s="172"/>
      <c r="H85" s="172"/>
      <c r="I85" s="172"/>
      <c r="J85" s="172"/>
      <c r="K85" s="172"/>
      <c r="L85" s="172"/>
      <c r="M85" s="172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109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>
        <v>34</v>
      </c>
      <c r="B86" s="161" t="s">
        <v>205</v>
      </c>
      <c r="C86" s="192" t="s">
        <v>206</v>
      </c>
      <c r="D86" s="163" t="s">
        <v>133</v>
      </c>
      <c r="E86" s="168">
        <v>32</v>
      </c>
      <c r="F86" s="171"/>
      <c r="G86" s="172">
        <f>ROUND(E86*F86,2)</f>
        <v>0</v>
      </c>
      <c r="H86" s="171"/>
      <c r="I86" s="172">
        <f>ROUND(E86*H86,2)</f>
        <v>0</v>
      </c>
      <c r="J86" s="171"/>
      <c r="K86" s="172">
        <f>ROUND(E86*J86,2)</f>
        <v>0</v>
      </c>
      <c r="L86" s="172">
        <v>15</v>
      </c>
      <c r="M86" s="172">
        <f>G86*(1+L86/100)</f>
        <v>0</v>
      </c>
      <c r="N86" s="163">
        <v>3.2000000000000002E-3</v>
      </c>
      <c r="O86" s="163">
        <f>ROUND(E86*N86,5)</f>
        <v>0.1024</v>
      </c>
      <c r="P86" s="163">
        <v>0</v>
      </c>
      <c r="Q86" s="163">
        <f>ROUND(E86*P86,5)</f>
        <v>0</v>
      </c>
      <c r="R86" s="163"/>
      <c r="S86" s="163"/>
      <c r="T86" s="164">
        <v>0.64100000000000001</v>
      </c>
      <c r="U86" s="163">
        <f>ROUND(E86*T86,2)</f>
        <v>20.51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107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1"/>
      <c r="C87" s="250" t="s">
        <v>207</v>
      </c>
      <c r="D87" s="251"/>
      <c r="E87" s="252"/>
      <c r="F87" s="253"/>
      <c r="G87" s="254"/>
      <c r="H87" s="172"/>
      <c r="I87" s="172"/>
      <c r="J87" s="172"/>
      <c r="K87" s="172"/>
      <c r="L87" s="172"/>
      <c r="M87" s="172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113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6" t="str">
        <f>C87</f>
        <v>podlahy lodžií</v>
      </c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54"/>
      <c r="B88" s="161"/>
      <c r="C88" s="193" t="s">
        <v>204</v>
      </c>
      <c r="D88" s="165"/>
      <c r="E88" s="169">
        <v>32</v>
      </c>
      <c r="F88" s="172"/>
      <c r="G88" s="172"/>
      <c r="H88" s="172"/>
      <c r="I88" s="172"/>
      <c r="J88" s="172"/>
      <c r="K88" s="172"/>
      <c r="L88" s="172"/>
      <c r="M88" s="172"/>
      <c r="N88" s="163"/>
      <c r="O88" s="163"/>
      <c r="P88" s="163"/>
      <c r="Q88" s="163"/>
      <c r="R88" s="163"/>
      <c r="S88" s="163"/>
      <c r="T88" s="164"/>
      <c r="U88" s="163"/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109</v>
      </c>
      <c r="AF88" s="153">
        <v>0</v>
      </c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>
        <v>35</v>
      </c>
      <c r="B89" s="161" t="s">
        <v>208</v>
      </c>
      <c r="C89" s="192" t="s">
        <v>209</v>
      </c>
      <c r="D89" s="163" t="s">
        <v>173</v>
      </c>
      <c r="E89" s="168">
        <v>0.1024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15</v>
      </c>
      <c r="M89" s="172">
        <f>G89*(1+L89/100)</f>
        <v>0</v>
      </c>
      <c r="N89" s="163">
        <v>0</v>
      </c>
      <c r="O89" s="163">
        <f>ROUND(E89*N89,5)</f>
        <v>0</v>
      </c>
      <c r="P89" s="163">
        <v>0</v>
      </c>
      <c r="Q89" s="163">
        <f>ROUND(E89*P89,5)</f>
        <v>0</v>
      </c>
      <c r="R89" s="163"/>
      <c r="S89" s="163"/>
      <c r="T89" s="164">
        <v>4.82</v>
      </c>
      <c r="U89" s="163">
        <f>ROUND(E89*T89,2)</f>
        <v>0.49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107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x14ac:dyDescent="0.2">
      <c r="A90" s="155" t="s">
        <v>102</v>
      </c>
      <c r="B90" s="162" t="s">
        <v>71</v>
      </c>
      <c r="C90" s="194" t="s">
        <v>72</v>
      </c>
      <c r="D90" s="166"/>
      <c r="E90" s="170"/>
      <c r="F90" s="173"/>
      <c r="G90" s="173">
        <f>SUMIF(AE91:AE101,"&lt;&gt;NOR",G91:G101)</f>
        <v>0</v>
      </c>
      <c r="H90" s="173"/>
      <c r="I90" s="173">
        <f>SUM(I91:I101)</f>
        <v>0</v>
      </c>
      <c r="J90" s="173"/>
      <c r="K90" s="173">
        <f>SUM(K91:K101)</f>
        <v>0</v>
      </c>
      <c r="L90" s="173"/>
      <c r="M90" s="173">
        <f>SUM(M91:M101)</f>
        <v>0</v>
      </c>
      <c r="N90" s="166"/>
      <c r="O90" s="166">
        <f>SUM(O91:O101)</f>
        <v>2.2253700000000003</v>
      </c>
      <c r="P90" s="166"/>
      <c r="Q90" s="166">
        <f>SUM(Q91:Q101)</f>
        <v>0</v>
      </c>
      <c r="R90" s="166"/>
      <c r="S90" s="166"/>
      <c r="T90" s="167"/>
      <c r="U90" s="166">
        <f>SUM(U91:U101)</f>
        <v>130.21</v>
      </c>
      <c r="AE90" t="s">
        <v>103</v>
      </c>
    </row>
    <row r="91" spans="1:60" ht="22.5" outlineLevel="1" x14ac:dyDescent="0.2">
      <c r="A91" s="154">
        <v>36</v>
      </c>
      <c r="B91" s="161" t="s">
        <v>210</v>
      </c>
      <c r="C91" s="192" t="s">
        <v>211</v>
      </c>
      <c r="D91" s="163" t="s">
        <v>106</v>
      </c>
      <c r="E91" s="168">
        <v>75.86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15</v>
      </c>
      <c r="M91" s="172">
        <f>G91*(1+L91/100)</f>
        <v>0</v>
      </c>
      <c r="N91" s="163">
        <v>6.1399999999999996E-3</v>
      </c>
      <c r="O91" s="163">
        <f>ROUND(E91*N91,5)</f>
        <v>0.46578000000000003</v>
      </c>
      <c r="P91" s="163">
        <v>0</v>
      </c>
      <c r="Q91" s="163">
        <f>ROUND(E91*P91,5)</f>
        <v>0</v>
      </c>
      <c r="R91" s="163"/>
      <c r="S91" s="163"/>
      <c r="T91" s="164">
        <v>1.0946</v>
      </c>
      <c r="U91" s="163">
        <f>ROUND(E91*T91,2)</f>
        <v>83.04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107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1"/>
      <c r="C92" s="193" t="s">
        <v>145</v>
      </c>
      <c r="D92" s="165"/>
      <c r="E92" s="169">
        <v>75.86</v>
      </c>
      <c r="F92" s="172"/>
      <c r="G92" s="172"/>
      <c r="H92" s="172"/>
      <c r="I92" s="172"/>
      <c r="J92" s="172"/>
      <c r="K92" s="172"/>
      <c r="L92" s="172"/>
      <c r="M92" s="172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109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>
        <v>37</v>
      </c>
      <c r="B93" s="161" t="s">
        <v>212</v>
      </c>
      <c r="C93" s="192" t="s">
        <v>213</v>
      </c>
      <c r="D93" s="163" t="s">
        <v>106</v>
      </c>
      <c r="E93" s="168">
        <v>77.377200000000002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15</v>
      </c>
      <c r="M93" s="172">
        <f>G93*(1+L93/100)</f>
        <v>0</v>
      </c>
      <c r="N93" s="163">
        <v>1.9199999999999998E-2</v>
      </c>
      <c r="O93" s="163">
        <f>ROUND(E93*N93,5)</f>
        <v>1.4856400000000001</v>
      </c>
      <c r="P93" s="163">
        <v>0</v>
      </c>
      <c r="Q93" s="163">
        <f>ROUND(E93*P93,5)</f>
        <v>0</v>
      </c>
      <c r="R93" s="163"/>
      <c r="S93" s="163"/>
      <c r="T93" s="164">
        <v>0</v>
      </c>
      <c r="U93" s="163">
        <f>ROUND(E93*T93,2)</f>
        <v>0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214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1"/>
      <c r="C94" s="193" t="s">
        <v>215</v>
      </c>
      <c r="D94" s="165"/>
      <c r="E94" s="169">
        <v>77.377200000000002</v>
      </c>
      <c r="F94" s="172"/>
      <c r="G94" s="172"/>
      <c r="H94" s="172"/>
      <c r="I94" s="172"/>
      <c r="J94" s="172"/>
      <c r="K94" s="172"/>
      <c r="L94" s="172"/>
      <c r="M94" s="172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109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22.5" outlineLevel="1" x14ac:dyDescent="0.2">
      <c r="A95" s="154">
        <v>38</v>
      </c>
      <c r="B95" s="161" t="s">
        <v>216</v>
      </c>
      <c r="C95" s="192" t="s">
        <v>217</v>
      </c>
      <c r="D95" s="163" t="s">
        <v>133</v>
      </c>
      <c r="E95" s="168">
        <v>126.4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15</v>
      </c>
      <c r="M95" s="172">
        <f>G95*(1+L95/100)</f>
        <v>0</v>
      </c>
      <c r="N95" s="163">
        <v>4.8000000000000001E-4</v>
      </c>
      <c r="O95" s="163">
        <f>ROUND(E95*N95,5)</f>
        <v>6.0670000000000002E-2</v>
      </c>
      <c r="P95" s="163">
        <v>0</v>
      </c>
      <c r="Q95" s="163">
        <f>ROUND(E95*P95,5)</f>
        <v>0</v>
      </c>
      <c r="R95" s="163"/>
      <c r="S95" s="163"/>
      <c r="T95" s="164">
        <v>0.23599999999999999</v>
      </c>
      <c r="U95" s="163">
        <f>ROUND(E95*T95,2)</f>
        <v>29.83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107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1"/>
      <c r="C96" s="193" t="s">
        <v>170</v>
      </c>
      <c r="D96" s="165"/>
      <c r="E96" s="169">
        <v>126.4</v>
      </c>
      <c r="F96" s="172"/>
      <c r="G96" s="172"/>
      <c r="H96" s="172"/>
      <c r="I96" s="172"/>
      <c r="J96" s="172"/>
      <c r="K96" s="172"/>
      <c r="L96" s="172"/>
      <c r="M96" s="172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109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>
        <v>39</v>
      </c>
      <c r="B97" s="161" t="s">
        <v>218</v>
      </c>
      <c r="C97" s="192" t="s">
        <v>219</v>
      </c>
      <c r="D97" s="163" t="s">
        <v>220</v>
      </c>
      <c r="E97" s="168">
        <v>425.54669999999999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15</v>
      </c>
      <c r="M97" s="172">
        <f>G97*(1+L97/100)</f>
        <v>0</v>
      </c>
      <c r="N97" s="163">
        <v>4.4999999999999999E-4</v>
      </c>
      <c r="O97" s="163">
        <f>ROUND(E97*N97,5)</f>
        <v>0.1915</v>
      </c>
      <c r="P97" s="163">
        <v>0</v>
      </c>
      <c r="Q97" s="163">
        <f>ROUND(E97*P97,5)</f>
        <v>0</v>
      </c>
      <c r="R97" s="163"/>
      <c r="S97" s="163"/>
      <c r="T97" s="164">
        <v>0</v>
      </c>
      <c r="U97" s="163">
        <f>ROUND(E97*T97,2)</f>
        <v>0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214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1"/>
      <c r="C98" s="193" t="s">
        <v>221</v>
      </c>
      <c r="D98" s="165"/>
      <c r="E98" s="169">
        <v>425.54669999999999</v>
      </c>
      <c r="F98" s="172"/>
      <c r="G98" s="172"/>
      <c r="H98" s="172"/>
      <c r="I98" s="172"/>
      <c r="J98" s="172"/>
      <c r="K98" s="172"/>
      <c r="L98" s="172"/>
      <c r="M98" s="172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109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ht="22.5" outlineLevel="1" x14ac:dyDescent="0.2">
      <c r="A99" s="154">
        <v>40</v>
      </c>
      <c r="B99" s="161" t="s">
        <v>222</v>
      </c>
      <c r="C99" s="192" t="s">
        <v>223</v>
      </c>
      <c r="D99" s="163" t="s">
        <v>133</v>
      </c>
      <c r="E99" s="168">
        <v>121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15</v>
      </c>
      <c r="M99" s="172">
        <f>G99*(1+L99/100)</f>
        <v>0</v>
      </c>
      <c r="N99" s="163">
        <v>1.8000000000000001E-4</v>
      </c>
      <c r="O99" s="163">
        <f>ROUND(E99*N99,5)</f>
        <v>2.1780000000000001E-2</v>
      </c>
      <c r="P99" s="163">
        <v>0</v>
      </c>
      <c r="Q99" s="163">
        <f>ROUND(E99*P99,5)</f>
        <v>0</v>
      </c>
      <c r="R99" s="163"/>
      <c r="S99" s="163"/>
      <c r="T99" s="164">
        <v>0.12</v>
      </c>
      <c r="U99" s="163">
        <f>ROUND(E99*T99,2)</f>
        <v>14.52</v>
      </c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107</v>
      </c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1"/>
      <c r="C100" s="193" t="s">
        <v>224</v>
      </c>
      <c r="D100" s="165"/>
      <c r="E100" s="169">
        <v>121</v>
      </c>
      <c r="F100" s="172"/>
      <c r="G100" s="172"/>
      <c r="H100" s="172"/>
      <c r="I100" s="172"/>
      <c r="J100" s="172"/>
      <c r="K100" s="172"/>
      <c r="L100" s="172"/>
      <c r="M100" s="172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109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>
        <v>41</v>
      </c>
      <c r="B101" s="161" t="s">
        <v>225</v>
      </c>
      <c r="C101" s="192" t="s">
        <v>226</v>
      </c>
      <c r="D101" s="163" t="s">
        <v>173</v>
      </c>
      <c r="E101" s="168">
        <v>2.2254</v>
      </c>
      <c r="F101" s="171"/>
      <c r="G101" s="172">
        <f>ROUND(E101*F101,2)</f>
        <v>0</v>
      </c>
      <c r="H101" s="171"/>
      <c r="I101" s="172">
        <f>ROUND(E101*H101,2)</f>
        <v>0</v>
      </c>
      <c r="J101" s="171"/>
      <c r="K101" s="172">
        <f>ROUND(E101*J101,2)</f>
        <v>0</v>
      </c>
      <c r="L101" s="172">
        <v>15</v>
      </c>
      <c r="M101" s="172">
        <f>G101*(1+L101/100)</f>
        <v>0</v>
      </c>
      <c r="N101" s="163">
        <v>0</v>
      </c>
      <c r="O101" s="163">
        <f>ROUND(E101*N101,5)</f>
        <v>0</v>
      </c>
      <c r="P101" s="163">
        <v>0</v>
      </c>
      <c r="Q101" s="163">
        <f>ROUND(E101*P101,5)</f>
        <v>0</v>
      </c>
      <c r="R101" s="163"/>
      <c r="S101" s="163"/>
      <c r="T101" s="164">
        <v>1.2649999999999999</v>
      </c>
      <c r="U101" s="163">
        <f>ROUND(E101*T101,2)</f>
        <v>2.82</v>
      </c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107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x14ac:dyDescent="0.2">
      <c r="A102" s="155" t="s">
        <v>102</v>
      </c>
      <c r="B102" s="162" t="s">
        <v>73</v>
      </c>
      <c r="C102" s="194" t="s">
        <v>74</v>
      </c>
      <c r="D102" s="166"/>
      <c r="E102" s="170"/>
      <c r="F102" s="173"/>
      <c r="G102" s="173">
        <f>SUMIF(AE103:AE111,"&lt;&gt;NOR",G103:G111)</f>
        <v>0</v>
      </c>
      <c r="H102" s="173"/>
      <c r="I102" s="173">
        <f>SUM(I103:I111)</f>
        <v>0</v>
      </c>
      <c r="J102" s="173"/>
      <c r="K102" s="173">
        <f>SUM(K103:K111)</f>
        <v>0</v>
      </c>
      <c r="L102" s="173"/>
      <c r="M102" s="173">
        <f>SUM(M103:M111)</f>
        <v>0</v>
      </c>
      <c r="N102" s="166"/>
      <c r="O102" s="166">
        <f>SUM(O103:O111)</f>
        <v>2.078E-2</v>
      </c>
      <c r="P102" s="166"/>
      <c r="Q102" s="166">
        <f>SUM(Q103:Q111)</f>
        <v>0</v>
      </c>
      <c r="R102" s="166"/>
      <c r="S102" s="166"/>
      <c r="T102" s="167"/>
      <c r="U102" s="166">
        <f>SUM(U103:U111)</f>
        <v>21.59</v>
      </c>
      <c r="AE102" t="s">
        <v>103</v>
      </c>
    </row>
    <row r="103" spans="1:60" outlineLevel="1" x14ac:dyDescent="0.2">
      <c r="A103" s="154">
        <v>42</v>
      </c>
      <c r="B103" s="161" t="s">
        <v>227</v>
      </c>
      <c r="C103" s="192" t="s">
        <v>228</v>
      </c>
      <c r="D103" s="163" t="s">
        <v>106</v>
      </c>
      <c r="E103" s="168">
        <v>47.926000000000002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15</v>
      </c>
      <c r="M103" s="172">
        <f>G103*(1+L103/100)</f>
        <v>0</v>
      </c>
      <c r="N103" s="163">
        <v>2.5000000000000001E-4</v>
      </c>
      <c r="O103" s="163">
        <f>ROUND(E103*N103,5)</f>
        <v>1.1979999999999999E-2</v>
      </c>
      <c r="P103" s="163">
        <v>0</v>
      </c>
      <c r="Q103" s="163">
        <f>ROUND(E103*P103,5)</f>
        <v>0</v>
      </c>
      <c r="R103" s="163"/>
      <c r="S103" s="163"/>
      <c r="T103" s="164">
        <v>0.30599999999999999</v>
      </c>
      <c r="U103" s="163">
        <f>ROUND(E103*T103,2)</f>
        <v>14.67</v>
      </c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107</v>
      </c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1"/>
      <c r="C104" s="250" t="s">
        <v>229</v>
      </c>
      <c r="D104" s="251"/>
      <c r="E104" s="252"/>
      <c r="F104" s="253"/>
      <c r="G104" s="254"/>
      <c r="H104" s="172"/>
      <c r="I104" s="172"/>
      <c r="J104" s="172"/>
      <c r="K104" s="172"/>
      <c r="L104" s="172"/>
      <c r="M104" s="172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113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6" t="str">
        <f>C104</f>
        <v>zábradlí</v>
      </c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1"/>
      <c r="C105" s="193" t="s">
        <v>230</v>
      </c>
      <c r="D105" s="165"/>
      <c r="E105" s="169">
        <v>24</v>
      </c>
      <c r="F105" s="172"/>
      <c r="G105" s="172"/>
      <c r="H105" s="172"/>
      <c r="I105" s="172"/>
      <c r="J105" s="172"/>
      <c r="K105" s="172"/>
      <c r="L105" s="172"/>
      <c r="M105" s="172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109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1"/>
      <c r="C106" s="193" t="s">
        <v>231</v>
      </c>
      <c r="D106" s="165"/>
      <c r="E106" s="169">
        <v>19.649999999999999</v>
      </c>
      <c r="F106" s="172"/>
      <c r="G106" s="172"/>
      <c r="H106" s="172"/>
      <c r="I106" s="172"/>
      <c r="J106" s="172"/>
      <c r="K106" s="172"/>
      <c r="L106" s="172"/>
      <c r="M106" s="172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109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1"/>
      <c r="C107" s="193" t="s">
        <v>232</v>
      </c>
      <c r="D107" s="165"/>
      <c r="E107" s="169">
        <v>1.98</v>
      </c>
      <c r="F107" s="172"/>
      <c r="G107" s="172"/>
      <c r="H107" s="172"/>
      <c r="I107" s="172"/>
      <c r="J107" s="172"/>
      <c r="K107" s="172"/>
      <c r="L107" s="172"/>
      <c r="M107" s="172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109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193" t="s">
        <v>233</v>
      </c>
      <c r="D108" s="165"/>
      <c r="E108" s="169">
        <v>2.2959999999999998</v>
      </c>
      <c r="F108" s="172"/>
      <c r="G108" s="172"/>
      <c r="H108" s="172"/>
      <c r="I108" s="172"/>
      <c r="J108" s="172"/>
      <c r="K108" s="172"/>
      <c r="L108" s="172"/>
      <c r="M108" s="172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109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54">
        <v>43</v>
      </c>
      <c r="B109" s="161" t="s">
        <v>234</v>
      </c>
      <c r="C109" s="192" t="s">
        <v>235</v>
      </c>
      <c r="D109" s="163" t="s">
        <v>106</v>
      </c>
      <c r="E109" s="168">
        <v>20.96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15</v>
      </c>
      <c r="M109" s="172">
        <f>G109*(1+L109/100)</f>
        <v>0</v>
      </c>
      <c r="N109" s="163">
        <v>4.2000000000000002E-4</v>
      </c>
      <c r="O109" s="163">
        <f>ROUND(E109*N109,5)</f>
        <v>8.8000000000000005E-3</v>
      </c>
      <c r="P109" s="163">
        <v>0</v>
      </c>
      <c r="Q109" s="163">
        <f>ROUND(E109*P109,5)</f>
        <v>0</v>
      </c>
      <c r="R109" s="163"/>
      <c r="S109" s="163"/>
      <c r="T109" s="164">
        <v>0.33</v>
      </c>
      <c r="U109" s="163">
        <f>ROUND(E109*T109,2)</f>
        <v>6.92</v>
      </c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107</v>
      </c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1"/>
      <c r="C110" s="250" t="s">
        <v>236</v>
      </c>
      <c r="D110" s="251"/>
      <c r="E110" s="252"/>
      <c r="F110" s="253"/>
      <c r="G110" s="254"/>
      <c r="H110" s="172"/>
      <c r="I110" s="172"/>
      <c r="J110" s="172"/>
      <c r="K110" s="172"/>
      <c r="L110" s="172"/>
      <c r="M110" s="172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113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6" t="str">
        <f>C110</f>
        <v>stávající oplechování zdí</v>
      </c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1"/>
      <c r="C111" s="193" t="s">
        <v>237</v>
      </c>
      <c r="D111" s="165"/>
      <c r="E111" s="169">
        <v>20.96</v>
      </c>
      <c r="F111" s="172"/>
      <c r="G111" s="172"/>
      <c r="H111" s="172"/>
      <c r="I111" s="172"/>
      <c r="J111" s="172"/>
      <c r="K111" s="172"/>
      <c r="L111" s="172"/>
      <c r="M111" s="172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109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x14ac:dyDescent="0.2">
      <c r="A112" s="155" t="s">
        <v>102</v>
      </c>
      <c r="B112" s="162" t="s">
        <v>75</v>
      </c>
      <c r="C112" s="194" t="s">
        <v>26</v>
      </c>
      <c r="D112" s="166"/>
      <c r="E112" s="170"/>
      <c r="F112" s="173"/>
      <c r="G112" s="173">
        <f>SUMIF(AE113:AE113,"&lt;&gt;NOR",G113:G113)</f>
        <v>0</v>
      </c>
      <c r="H112" s="173"/>
      <c r="I112" s="173">
        <f>SUM(I113:I113)</f>
        <v>0</v>
      </c>
      <c r="J112" s="173"/>
      <c r="K112" s="173">
        <f>SUM(K113:K113)</f>
        <v>0</v>
      </c>
      <c r="L112" s="173"/>
      <c r="M112" s="173">
        <f>SUM(M113:M113)</f>
        <v>0</v>
      </c>
      <c r="N112" s="166"/>
      <c r="O112" s="166">
        <f>SUM(O113:O113)</f>
        <v>0</v>
      </c>
      <c r="P112" s="166"/>
      <c r="Q112" s="166">
        <f>SUM(Q113:Q113)</f>
        <v>0</v>
      </c>
      <c r="R112" s="166"/>
      <c r="S112" s="166"/>
      <c r="T112" s="167"/>
      <c r="U112" s="166">
        <f>SUM(U113:U113)</f>
        <v>0</v>
      </c>
      <c r="AE112" t="s">
        <v>103</v>
      </c>
    </row>
    <row r="113" spans="1:60" outlineLevel="1" x14ac:dyDescent="0.2">
      <c r="A113" s="181">
        <v>44</v>
      </c>
      <c r="B113" s="182" t="s">
        <v>238</v>
      </c>
      <c r="C113" s="195" t="s">
        <v>239</v>
      </c>
      <c r="D113" s="183" t="s">
        <v>240</v>
      </c>
      <c r="E113" s="184">
        <v>1</v>
      </c>
      <c r="F113" s="185"/>
      <c r="G113" s="186">
        <f>ROUND(E113*F113,2)</f>
        <v>0</v>
      </c>
      <c r="H113" s="185"/>
      <c r="I113" s="186">
        <f>ROUND(E113*H113,2)</f>
        <v>0</v>
      </c>
      <c r="J113" s="185"/>
      <c r="K113" s="186">
        <f>ROUND(E113*J113,2)</f>
        <v>0</v>
      </c>
      <c r="L113" s="186">
        <v>15</v>
      </c>
      <c r="M113" s="186">
        <f>G113*(1+L113/100)</f>
        <v>0</v>
      </c>
      <c r="N113" s="183">
        <v>0</v>
      </c>
      <c r="O113" s="183">
        <f>ROUND(E113*N113,5)</f>
        <v>0</v>
      </c>
      <c r="P113" s="183">
        <v>0</v>
      </c>
      <c r="Q113" s="183">
        <f>ROUND(E113*P113,5)</f>
        <v>0</v>
      </c>
      <c r="R113" s="183"/>
      <c r="S113" s="183"/>
      <c r="T113" s="187">
        <v>0</v>
      </c>
      <c r="U113" s="183">
        <f>ROUND(E113*T113,2)</f>
        <v>0</v>
      </c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241</v>
      </c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x14ac:dyDescent="0.2">
      <c r="A114" s="6"/>
      <c r="B114" s="7" t="s">
        <v>242</v>
      </c>
      <c r="C114" s="196" t="s">
        <v>242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C114">
        <v>15</v>
      </c>
      <c r="AD114">
        <v>21</v>
      </c>
    </row>
    <row r="115" spans="1:60" x14ac:dyDescent="0.2">
      <c r="A115" s="188"/>
      <c r="B115" s="189">
        <v>26</v>
      </c>
      <c r="C115" s="197" t="s">
        <v>242</v>
      </c>
      <c r="D115" s="190"/>
      <c r="E115" s="190"/>
      <c r="F115" s="190"/>
      <c r="G115" s="191">
        <f>G8+G34+G40+G49+G58+G72+G75+G83+G90+G102+G112</f>
        <v>0</v>
      </c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AC115">
        <f>SUMIF(L7:L113,AC114,G7:G113)</f>
        <v>0</v>
      </c>
      <c r="AD115">
        <f>SUMIF(L7:L113,AD114,G7:G113)</f>
        <v>0</v>
      </c>
      <c r="AE115" t="s">
        <v>243</v>
      </c>
    </row>
    <row r="116" spans="1:60" x14ac:dyDescent="0.2">
      <c r="A116" s="6"/>
      <c r="B116" s="7" t="s">
        <v>242</v>
      </c>
      <c r="C116" s="196" t="s">
        <v>242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60" x14ac:dyDescent="0.2">
      <c r="A117" s="6"/>
      <c r="B117" s="7" t="s">
        <v>242</v>
      </c>
      <c r="C117" s="196" t="s">
        <v>242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60" x14ac:dyDescent="0.2">
      <c r="A118" s="6"/>
      <c r="B118" s="7" t="s">
        <v>242</v>
      </c>
      <c r="C118" s="196" t="s">
        <v>242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60" x14ac:dyDescent="0.2">
      <c r="C119" s="198"/>
      <c r="AE119" t="s">
        <v>244</v>
      </c>
    </row>
  </sheetData>
  <mergeCells count="18">
    <mergeCell ref="C110:G110"/>
    <mergeCell ref="C54:G54"/>
    <mergeCell ref="C77:G77"/>
    <mergeCell ref="C80:G80"/>
    <mergeCell ref="C87:G87"/>
    <mergeCell ref="C104:G104"/>
    <mergeCell ref="C51:G51"/>
    <mergeCell ref="A1:G1"/>
    <mergeCell ref="C2:G2"/>
    <mergeCell ref="C3:G3"/>
    <mergeCell ref="C4:G4"/>
    <mergeCell ref="C12:G12"/>
    <mergeCell ref="C16:G16"/>
    <mergeCell ref="C19:G19"/>
    <mergeCell ref="C22:G22"/>
    <mergeCell ref="C30:G30"/>
    <mergeCell ref="C36:G36"/>
    <mergeCell ref="C39:G39"/>
  </mergeCells>
  <pageMargins left="0.59055118110236204" right="0.39370078740157499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Josef Kuběna</cp:lastModifiedBy>
  <cp:lastPrinted>2014-02-28T09:52:57Z</cp:lastPrinted>
  <dcterms:created xsi:type="dcterms:W3CDTF">2009-04-08T07:15:50Z</dcterms:created>
  <dcterms:modified xsi:type="dcterms:W3CDTF">2020-03-09T13:58:40Z</dcterms:modified>
</cp:coreProperties>
</file>